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DieseArbeitsmappe"/>
  <mc:AlternateContent xmlns:mc="http://schemas.openxmlformats.org/markup-compatibility/2006">
    <mc:Choice Requires="x15">
      <x15ac:absPath xmlns:x15ac="http://schemas.microsoft.com/office/spreadsheetml/2010/11/ac" url="X:\Clientes\12_GME\36_OLP_VW_MEX\02_PROCESSO\08_PUNKTPLAN\A33\03_FINAL_V03\LTVR\"/>
    </mc:Choice>
  </mc:AlternateContent>
  <bookViews>
    <workbookView xWindow="0" yWindow="0" windowWidth="28800" windowHeight="12435" tabRatio="798" activeTab="1"/>
  </bookViews>
  <sheets>
    <sheet name="Blatt 0" sheetId="1" r:id="rId1"/>
    <sheet name="Blatt_1_1220R01" sheetId="39" r:id="rId2"/>
    <sheet name="Punktplan LTVR_1_1220R01" sheetId="14" r:id="rId3"/>
    <sheet name="Materialliste" sheetId="21" r:id="rId4"/>
    <sheet name="Motordaten" sheetId="25" r:id="rId5"/>
    <sheet name="Hinweise (Notes)" sheetId="19" r:id="rId6"/>
    <sheet name="Änderungshistorie" sheetId="30" r:id="rId7"/>
  </sheets>
  <definedNames>
    <definedName name="_xlnm._FilterDatabase" localSheetId="2" hidden="1">'Punktplan LTVR_1_1220R01'!$M$19:$M$32</definedName>
    <definedName name="_xlnm.Print_Area" localSheetId="0">'Blatt 0'!$A$1:$AK$60</definedName>
    <definedName name="_xlnm.Print_Area" localSheetId="1">Blatt_1_1220R01!$A$1:$AK$60</definedName>
    <definedName name="_xlnm.Print_Area" localSheetId="2">'Punktplan LTVR_1_1220R01'!$A$1:$BB$58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59" i="39" l="1"/>
  <c r="X59" i="39"/>
  <c r="O59" i="39"/>
  <c r="B59" i="39"/>
  <c r="AF58" i="39"/>
  <c r="AA57" i="39"/>
  <c r="X57" i="39"/>
  <c r="O57" i="39"/>
  <c r="AB55" i="39"/>
  <c r="X55" i="39"/>
  <c r="AB54" i="39"/>
  <c r="AH53" i="39"/>
  <c r="AE10" i="14" l="1"/>
  <c r="BT20" i="14" l="1"/>
  <c r="BT21" i="14"/>
  <c r="BT22" i="14"/>
  <c r="BT23" i="14"/>
  <c r="BT24" i="14"/>
  <c r="BT25" i="14"/>
  <c r="BT26" i="14"/>
  <c r="BT27" i="14"/>
  <c r="BT28" i="14"/>
  <c r="BT29" i="14"/>
  <c r="BT30" i="14"/>
  <c r="BT31" i="14"/>
  <c r="BT32" i="14"/>
  <c r="BT33" i="14"/>
  <c r="BT34" i="14"/>
  <c r="BT35" i="14"/>
  <c r="BT36" i="14"/>
  <c r="BT37" i="14"/>
  <c r="BT38" i="14"/>
  <c r="BT39" i="14"/>
  <c r="BT40" i="14"/>
  <c r="BT41" i="14"/>
  <c r="BT42" i="14"/>
  <c r="BT43" i="14"/>
  <c r="BT19" i="14"/>
  <c r="BN12" i="14"/>
  <c r="CL32" i="14" l="1"/>
  <c r="CL33" i="14"/>
  <c r="CL34" i="14"/>
  <c r="CL35" i="14"/>
  <c r="CL36" i="14"/>
  <c r="CL37" i="14"/>
  <c r="CL38" i="14"/>
  <c r="CL39" i="14"/>
  <c r="CL40" i="14"/>
  <c r="CL41" i="14"/>
  <c r="CL42" i="14"/>
  <c r="CL43" i="14"/>
  <c r="CH32" i="14"/>
  <c r="CH33" i="14"/>
  <c r="CH34" i="14"/>
  <c r="CH35" i="14"/>
  <c r="CH36" i="14"/>
  <c r="CH37" i="14"/>
  <c r="CH38" i="14"/>
  <c r="CH39" i="14"/>
  <c r="CH40" i="14"/>
  <c r="CH41" i="14"/>
  <c r="CH42" i="14"/>
  <c r="CH43" i="14"/>
  <c r="AF55" i="14" l="1"/>
  <c r="AE45" i="14" l="1"/>
  <c r="BL9" i="14"/>
  <c r="AG20" i="14" l="1"/>
  <c r="AG21" i="14"/>
  <c r="AG22" i="14"/>
  <c r="AG23" i="14"/>
  <c r="AG24" i="14"/>
  <c r="AG25" i="14"/>
  <c r="AG26" i="14"/>
  <c r="AG27" i="14"/>
  <c r="AG28" i="14"/>
  <c r="AG29" i="14"/>
  <c r="AG30" i="14"/>
  <c r="AG31" i="14"/>
  <c r="AG32" i="14"/>
  <c r="AG33" i="14"/>
  <c r="AG34" i="14"/>
  <c r="AG35" i="14"/>
  <c r="AG36" i="14"/>
  <c r="AG37" i="14"/>
  <c r="AG38" i="14"/>
  <c r="AG39" i="14"/>
  <c r="AG40" i="14"/>
  <c r="AG41" i="14"/>
  <c r="AG42" i="14"/>
  <c r="AG43" i="14"/>
  <c r="AF29" i="14"/>
  <c r="AF30" i="14"/>
  <c r="AF31" i="14"/>
  <c r="AF32" i="14"/>
  <c r="AF33" i="14"/>
  <c r="AF34" i="14"/>
  <c r="AF35" i="14"/>
  <c r="AF36" i="14"/>
  <c r="AF37" i="14"/>
  <c r="AF38" i="14"/>
  <c r="AF39" i="14"/>
  <c r="AF40" i="14"/>
  <c r="AF41" i="14"/>
  <c r="AF42" i="14"/>
  <c r="AF43" i="14"/>
  <c r="D35" i="25" l="1"/>
  <c r="D36" i="25"/>
  <c r="D37" i="25"/>
  <c r="D38" i="25"/>
  <c r="D39" i="25"/>
  <c r="D20" i="25"/>
  <c r="D21" i="25"/>
  <c r="D19" i="25"/>
  <c r="D26" i="25"/>
  <c r="D27" i="25"/>
  <c r="D25" i="25"/>
  <c r="D44" i="25"/>
  <c r="D45" i="25"/>
  <c r="D43" i="25"/>
  <c r="D41" i="25"/>
  <c r="D42" i="25"/>
  <c r="D40" i="25"/>
  <c r="D34" i="25"/>
  <c r="D32" i="25"/>
  <c r="D33" i="25"/>
  <c r="D31" i="25"/>
  <c r="D29" i="25"/>
  <c r="D30" i="25"/>
  <c r="D28" i="25"/>
  <c r="D24" i="25"/>
  <c r="D23" i="25"/>
  <c r="D22" i="25"/>
  <c r="D18" i="25"/>
  <c r="D17" i="25"/>
  <c r="D16" i="25"/>
  <c r="D15" i="25"/>
  <c r="D14" i="25"/>
  <c r="D13" i="25"/>
  <c r="D12" i="25"/>
  <c r="D11" i="25"/>
  <c r="D10" i="25"/>
  <c r="D9" i="25"/>
  <c r="D8" i="25"/>
  <c r="D7" i="25"/>
  <c r="D6" i="25"/>
  <c r="D5" i="25"/>
  <c r="D4" i="25"/>
  <c r="AA47" i="14" l="1"/>
  <c r="R47" i="14"/>
  <c r="R46" i="14"/>
  <c r="H6" i="14"/>
  <c r="AK6" i="14"/>
  <c r="AJ29" i="14"/>
  <c r="AL29" i="14"/>
  <c r="AJ30" i="14"/>
  <c r="AL30" i="14"/>
  <c r="AJ31" i="14"/>
  <c r="AL31" i="14"/>
  <c r="AI32" i="14"/>
  <c r="AJ32" i="14"/>
  <c r="AK32" i="14"/>
  <c r="AL32" i="14"/>
  <c r="AI33" i="14"/>
  <c r="AJ33" i="14"/>
  <c r="AK33" i="14"/>
  <c r="AL33" i="14"/>
  <c r="AI34" i="14"/>
  <c r="AJ34" i="14"/>
  <c r="AK34" i="14"/>
  <c r="AL34" i="14"/>
  <c r="AI35" i="14"/>
  <c r="AJ35" i="14"/>
  <c r="AK35" i="14"/>
  <c r="AL35" i="14"/>
  <c r="AI36" i="14"/>
  <c r="AJ36" i="14"/>
  <c r="AK36" i="14"/>
  <c r="AL36" i="14"/>
  <c r="AI37" i="14"/>
  <c r="AJ37" i="14"/>
  <c r="AK37" i="14"/>
  <c r="AL37" i="14"/>
  <c r="AI38" i="14"/>
  <c r="AJ38" i="14"/>
  <c r="AK38" i="14"/>
  <c r="AL38" i="14"/>
  <c r="AI39" i="14"/>
  <c r="AJ39" i="14"/>
  <c r="AK39" i="14"/>
  <c r="AL39" i="14"/>
  <c r="AI40" i="14"/>
  <c r="AJ40" i="14"/>
  <c r="AK40" i="14"/>
  <c r="AL40" i="14"/>
  <c r="AI41" i="14"/>
  <c r="AJ41" i="14"/>
  <c r="AK41" i="14"/>
  <c r="AL41" i="14"/>
  <c r="AI42" i="14"/>
  <c r="AJ42" i="14"/>
  <c r="AK42" i="14"/>
  <c r="AL42" i="14"/>
  <c r="AI43" i="14"/>
  <c r="AJ43" i="14"/>
  <c r="AK43" i="14"/>
  <c r="AL43" i="14"/>
  <c r="BI9" i="14"/>
  <c r="BI8" i="14" a="1"/>
  <c r="BI8" i="14" s="1"/>
  <c r="W18" i="14" l="1"/>
  <c r="T18" i="14"/>
  <c r="Q18" i="14"/>
  <c r="AF20" i="14" l="1"/>
  <c r="AF21" i="14"/>
  <c r="AF22" i="14"/>
  <c r="AF23" i="14"/>
  <c r="AF24" i="14"/>
  <c r="AF25" i="14"/>
  <c r="AF26" i="14"/>
  <c r="AF27" i="14"/>
  <c r="AG19" i="14"/>
  <c r="AJ28" i="14" l="1"/>
  <c r="AL28" i="14"/>
  <c r="AF28" i="14"/>
  <c r="AF19" i="14"/>
  <c r="AB35" i="14"/>
  <c r="AE35" i="14" s="1"/>
  <c r="AC43" i="14"/>
  <c r="AB42" i="14"/>
  <c r="AE42" i="14" s="1"/>
  <c r="AB34" i="14"/>
  <c r="AE34" i="14" s="1"/>
  <c r="AJ26" i="14"/>
  <c r="AL26" i="14"/>
  <c r="AC42" i="14"/>
  <c r="AC34" i="14"/>
  <c r="AL27" i="14"/>
  <c r="AJ27" i="14"/>
  <c r="AC35" i="14"/>
  <c r="AB41" i="14"/>
  <c r="AE41" i="14" s="1"/>
  <c r="AB33" i="14"/>
  <c r="AE33" i="14" s="1"/>
  <c r="AL25" i="14"/>
  <c r="AJ25" i="14"/>
  <c r="AC41" i="14"/>
  <c r="AC33" i="14"/>
  <c r="AB40" i="14"/>
  <c r="AE40" i="14" s="1"/>
  <c r="AC40" i="14"/>
  <c r="AB39" i="14"/>
  <c r="AE39" i="14" s="1"/>
  <c r="AB31" i="14"/>
  <c r="AC39" i="14"/>
  <c r="AJ24" i="14"/>
  <c r="AL24" i="14"/>
  <c r="AB38" i="14"/>
  <c r="AE38" i="14" s="1"/>
  <c r="AB30" i="14"/>
  <c r="AC38" i="14"/>
  <c r="AB43" i="14"/>
  <c r="AE43" i="14" s="1"/>
  <c r="AB32" i="14"/>
  <c r="AE32" i="14" s="1"/>
  <c r="AC32" i="14"/>
  <c r="AB37" i="14"/>
  <c r="AE37" i="14" s="1"/>
  <c r="AB29" i="14"/>
  <c r="AL21" i="14"/>
  <c r="AJ21" i="14"/>
  <c r="AC37" i="14"/>
  <c r="AB36" i="14"/>
  <c r="AE36" i="14" s="1"/>
  <c r="AJ20" i="14"/>
  <c r="AL20" i="14"/>
  <c r="AC36" i="14"/>
  <c r="AJ23" i="14"/>
  <c r="AL23" i="14"/>
  <c r="AJ22" i="14"/>
  <c r="AL22" i="14"/>
  <c r="AJ19" i="14"/>
  <c r="AL19" i="14"/>
  <c r="BJ8" i="14"/>
  <c r="Q56" i="14" s="1"/>
  <c r="BT14" i="14"/>
  <c r="BJ9" i="14"/>
  <c r="AA10" i="14"/>
  <c r="CH29" i="14" l="1"/>
  <c r="CH30" i="14"/>
  <c r="CH31" i="14"/>
  <c r="Q58" i="14"/>
  <c r="Q57" i="14"/>
  <c r="AK10" i="14"/>
  <c r="AH10" i="14"/>
  <c r="T44" i="14" l="1"/>
  <c r="C52" i="14" l="1"/>
  <c r="AO44" i="14" l="1"/>
  <c r="O55" i="1" l="1"/>
  <c r="O55" i="39" s="1"/>
  <c r="AO9" i="14" l="1"/>
  <c r="BH19" i="14"/>
  <c r="BI19" i="14"/>
  <c r="BJ19" i="14"/>
  <c r="BM19" i="14"/>
  <c r="BO19" i="14"/>
  <c r="BP19" i="14"/>
  <c r="BQ19" i="14"/>
  <c r="BX19" i="14"/>
  <c r="BY19" i="14" s="1"/>
  <c r="BH20" i="14"/>
  <c r="BI20" i="14"/>
  <c r="BJ20" i="14"/>
  <c r="BM20" i="14"/>
  <c r="BO20" i="14"/>
  <c r="BP20" i="14"/>
  <c r="BQ20" i="14"/>
  <c r="BX20" i="14"/>
  <c r="BY20" i="14" s="1"/>
  <c r="BH21" i="14"/>
  <c r="BI21" i="14"/>
  <c r="BJ21" i="14"/>
  <c r="BM21" i="14"/>
  <c r="BO21" i="14"/>
  <c r="BP21" i="14"/>
  <c r="BQ21" i="14"/>
  <c r="BX21" i="14"/>
  <c r="BY21" i="14" s="1"/>
  <c r="BH22" i="14"/>
  <c r="BI22" i="14"/>
  <c r="BJ22" i="14"/>
  <c r="BM22" i="14"/>
  <c r="BO22" i="14"/>
  <c r="BP22" i="14"/>
  <c r="BQ22" i="14"/>
  <c r="BX22" i="14"/>
  <c r="BY22" i="14" s="1"/>
  <c r="BH23" i="14"/>
  <c r="BI23" i="14"/>
  <c r="BJ23" i="14"/>
  <c r="BM23" i="14"/>
  <c r="BO23" i="14"/>
  <c r="BP23" i="14"/>
  <c r="BQ23" i="14"/>
  <c r="BX23" i="14"/>
  <c r="BY23" i="14" s="1"/>
  <c r="BH24" i="14"/>
  <c r="BI24" i="14"/>
  <c r="BJ24" i="14"/>
  <c r="BM24" i="14"/>
  <c r="BO24" i="14"/>
  <c r="BP24" i="14"/>
  <c r="BQ24" i="14"/>
  <c r="BX24" i="14"/>
  <c r="BY24" i="14" s="1"/>
  <c r="BH25" i="14"/>
  <c r="BI25" i="14"/>
  <c r="BJ25" i="14"/>
  <c r="X25" i="14" s="1"/>
  <c r="BM25" i="14"/>
  <c r="BO25" i="14"/>
  <c r="BP25" i="14"/>
  <c r="BQ25" i="14"/>
  <c r="BX25" i="14"/>
  <c r="BY25" i="14" s="1"/>
  <c r="BH26" i="14"/>
  <c r="BI26" i="14"/>
  <c r="BJ26" i="14"/>
  <c r="BM26" i="14"/>
  <c r="BO26" i="14"/>
  <c r="BP26" i="14"/>
  <c r="BQ26" i="14"/>
  <c r="BX26" i="14"/>
  <c r="BY26" i="14" s="1"/>
  <c r="BH27" i="14"/>
  <c r="BI27" i="14"/>
  <c r="BJ27" i="14"/>
  <c r="BM27" i="14"/>
  <c r="BO27" i="14"/>
  <c r="BP27" i="14"/>
  <c r="BQ27" i="14"/>
  <c r="BX27" i="14"/>
  <c r="BY27" i="14" s="1"/>
  <c r="BH28" i="14"/>
  <c r="BI28" i="14"/>
  <c r="BJ28" i="14"/>
  <c r="BM28" i="14"/>
  <c r="BO28" i="14"/>
  <c r="BP28" i="14"/>
  <c r="BQ28" i="14"/>
  <c r="BX28" i="14"/>
  <c r="BY28" i="14" s="1"/>
  <c r="BH29" i="14"/>
  <c r="BI29" i="14"/>
  <c r="BJ29" i="14"/>
  <c r="BM29" i="14"/>
  <c r="BO29" i="14"/>
  <c r="BP29" i="14"/>
  <c r="BQ29" i="14"/>
  <c r="BX29" i="14"/>
  <c r="BY29" i="14" s="1"/>
  <c r="BH30" i="14"/>
  <c r="BI30" i="14"/>
  <c r="BJ30" i="14"/>
  <c r="BM30" i="14"/>
  <c r="BO30" i="14"/>
  <c r="BP30" i="14"/>
  <c r="BQ30" i="14"/>
  <c r="BX30" i="14"/>
  <c r="BY30" i="14" s="1"/>
  <c r="BH31" i="14"/>
  <c r="BI31" i="14"/>
  <c r="BJ31" i="14"/>
  <c r="BM31" i="14"/>
  <c r="BO31" i="14"/>
  <c r="BP31" i="14"/>
  <c r="BQ31" i="14"/>
  <c r="BX31" i="14"/>
  <c r="BY31" i="14" s="1"/>
  <c r="BH32" i="14"/>
  <c r="BI32" i="14"/>
  <c r="BJ32" i="14"/>
  <c r="BM32" i="14"/>
  <c r="BO32" i="14"/>
  <c r="BP32" i="14"/>
  <c r="BQ32" i="14"/>
  <c r="BX32" i="14"/>
  <c r="BY32" i="14" s="1"/>
  <c r="BH33" i="14"/>
  <c r="BI33" i="14"/>
  <c r="BJ33" i="14"/>
  <c r="BM33" i="14"/>
  <c r="BO33" i="14"/>
  <c r="BP33" i="14"/>
  <c r="BQ33" i="14"/>
  <c r="BX33" i="14"/>
  <c r="BY33" i="14" s="1"/>
  <c r="BH34" i="14"/>
  <c r="BI34" i="14"/>
  <c r="BJ34" i="14"/>
  <c r="BM34" i="14"/>
  <c r="BO34" i="14"/>
  <c r="BP34" i="14"/>
  <c r="BQ34" i="14"/>
  <c r="BX34" i="14"/>
  <c r="BY34" i="14" s="1"/>
  <c r="BH35" i="14"/>
  <c r="BI35" i="14"/>
  <c r="BJ35" i="14"/>
  <c r="BM35" i="14"/>
  <c r="BO35" i="14"/>
  <c r="BP35" i="14"/>
  <c r="BQ35" i="14"/>
  <c r="BX35" i="14"/>
  <c r="BY35" i="14" s="1"/>
  <c r="BH36" i="14"/>
  <c r="BI36" i="14"/>
  <c r="BJ36" i="14"/>
  <c r="BM36" i="14"/>
  <c r="BO36" i="14"/>
  <c r="BP36" i="14"/>
  <c r="BQ36" i="14"/>
  <c r="BX36" i="14"/>
  <c r="BY36" i="14" s="1"/>
  <c r="BH37" i="14"/>
  <c r="BI37" i="14"/>
  <c r="BJ37" i="14"/>
  <c r="BM37" i="14"/>
  <c r="BO37" i="14"/>
  <c r="BP37" i="14"/>
  <c r="BQ37" i="14"/>
  <c r="BX37" i="14"/>
  <c r="BY37" i="14" s="1"/>
  <c r="BH38" i="14"/>
  <c r="BI38" i="14"/>
  <c r="BJ38" i="14"/>
  <c r="BM38" i="14"/>
  <c r="BO38" i="14"/>
  <c r="BP38" i="14"/>
  <c r="BQ38" i="14"/>
  <c r="BX38" i="14"/>
  <c r="BY38" i="14" s="1"/>
  <c r="BH39" i="14"/>
  <c r="BI39" i="14"/>
  <c r="BJ39" i="14"/>
  <c r="BM39" i="14"/>
  <c r="BO39" i="14"/>
  <c r="BP39" i="14"/>
  <c r="BQ39" i="14"/>
  <c r="BX39" i="14"/>
  <c r="BY39" i="14" s="1"/>
  <c r="BH40" i="14"/>
  <c r="BI40" i="14"/>
  <c r="BJ40" i="14"/>
  <c r="BM40" i="14"/>
  <c r="BO40" i="14"/>
  <c r="BP40" i="14"/>
  <c r="BQ40" i="14"/>
  <c r="BX40" i="14"/>
  <c r="BY40" i="14" s="1"/>
  <c r="BH41" i="14"/>
  <c r="BI41" i="14"/>
  <c r="BJ41" i="14"/>
  <c r="BM41" i="14"/>
  <c r="BO41" i="14"/>
  <c r="BP41" i="14"/>
  <c r="BQ41" i="14"/>
  <c r="BX41" i="14"/>
  <c r="BY41" i="14" s="1"/>
  <c r="BH42" i="14"/>
  <c r="BI42" i="14"/>
  <c r="BJ42" i="14"/>
  <c r="BM42" i="14"/>
  <c r="BO42" i="14"/>
  <c r="BP42" i="14"/>
  <c r="BQ42" i="14"/>
  <c r="BX42" i="14"/>
  <c r="BY42" i="14" s="1"/>
  <c r="BH43" i="14"/>
  <c r="BI43" i="14"/>
  <c r="BJ43" i="14"/>
  <c r="BM43" i="14"/>
  <c r="BO43" i="14"/>
  <c r="BP43" i="14"/>
  <c r="BQ43" i="14"/>
  <c r="BX43" i="14"/>
  <c r="BY43" i="14" s="1"/>
  <c r="BN32" i="14" l="1"/>
  <c r="BN28" i="14"/>
  <c r="BN33" i="14"/>
  <c r="BN29" i="14"/>
  <c r="BN21" i="14"/>
  <c r="BN34" i="14"/>
  <c r="BN30" i="14"/>
  <c r="BN42" i="14"/>
  <c r="BN40" i="14"/>
  <c r="BN38" i="14"/>
  <c r="BN36" i="14"/>
  <c r="BN26" i="14"/>
  <c r="BN22" i="14"/>
  <c r="BN20" i="14"/>
  <c r="BN37" i="14"/>
  <c r="BN24" i="14"/>
  <c r="BN25" i="14"/>
  <c r="BN35" i="14"/>
  <c r="BN27" i="14"/>
  <c r="BN19" i="14"/>
  <c r="BN41" i="14"/>
  <c r="BN43" i="14"/>
  <c r="BN39" i="14"/>
  <c r="BN31" i="14"/>
  <c r="BN23" i="14"/>
  <c r="U20" i="14" l="1"/>
  <c r="R20" i="14"/>
  <c r="M10" i="14" l="1"/>
  <c r="AC51" i="14" l="1"/>
  <c r="X52" i="14"/>
  <c r="X50" i="14"/>
  <c r="X48" i="14"/>
  <c r="R52" i="14"/>
  <c r="R50" i="14"/>
  <c r="R48" i="14"/>
  <c r="M52" i="14"/>
  <c r="M50" i="14"/>
  <c r="M48" i="14"/>
  <c r="AF49" i="14" l="1"/>
  <c r="AM9" i="14"/>
  <c r="T47" i="14" l="1"/>
  <c r="G9" i="14" l="1"/>
  <c r="F8" i="14"/>
  <c r="AE49" i="14" l="1"/>
  <c r="AJ47" i="14"/>
  <c r="AE47" i="14"/>
  <c r="F47" i="14" l="1"/>
  <c r="F46" i="14"/>
  <c r="D9" i="14"/>
  <c r="C46" i="14"/>
  <c r="F9" i="14"/>
  <c r="C47" i="14"/>
  <c r="C44" i="14"/>
  <c r="I46" i="14"/>
  <c r="I47" i="14" l="1"/>
  <c r="C9" i="14" l="1"/>
  <c r="E9" i="14"/>
  <c r="X47" i="14" l="1"/>
  <c r="P47" i="14"/>
  <c r="P46" i="14"/>
  <c r="M47" i="14"/>
  <c r="M46" i="14"/>
  <c r="I45" i="14"/>
  <c r="M45" i="14"/>
  <c r="M44" i="14"/>
  <c r="C4" i="14" l="1"/>
  <c r="AL10" i="14"/>
  <c r="AJ10" i="14"/>
  <c r="AI10" i="14"/>
  <c r="P45" i="14"/>
  <c r="P44" i="14"/>
  <c r="AA44" i="14"/>
  <c r="X44" i="14"/>
  <c r="AH9" i="14"/>
  <c r="F45" i="14"/>
  <c r="F44" i="14"/>
  <c r="I44" i="14"/>
  <c r="AH4" i="14"/>
  <c r="AH6" i="14"/>
  <c r="M4" i="14"/>
  <c r="F3" i="14"/>
  <c r="AF9" i="14"/>
  <c r="AG10" i="14"/>
  <c r="AF10" i="14"/>
  <c r="P9" i="14"/>
  <c r="AD10" i="14"/>
  <c r="AC10" i="14"/>
  <c r="AC9" i="14"/>
  <c r="Z9" i="14"/>
  <c r="AB10" i="14"/>
  <c r="Z10" i="14"/>
  <c r="Y10" i="14"/>
  <c r="X10" i="14"/>
  <c r="W10" i="14"/>
  <c r="U10" i="14"/>
  <c r="T10" i="14"/>
  <c r="R10" i="14"/>
  <c r="Q10" i="14"/>
  <c r="M9" i="14"/>
  <c r="J9" i="14"/>
  <c r="I9" i="14"/>
  <c r="H9" i="14"/>
  <c r="X27" i="14" l="1"/>
  <c r="U21" i="14"/>
  <c r="U22" i="14"/>
  <c r="U23" i="14"/>
  <c r="U24" i="14"/>
  <c r="U25" i="14"/>
  <c r="U26" i="14"/>
  <c r="U27" i="14"/>
  <c r="U28" i="14"/>
  <c r="U29" i="14"/>
  <c r="U30" i="14"/>
  <c r="U31" i="14"/>
  <c r="U32" i="14"/>
  <c r="U33" i="14"/>
  <c r="U34" i="14"/>
  <c r="U35" i="14"/>
  <c r="U36" i="14"/>
  <c r="U37" i="14"/>
  <c r="U38" i="14"/>
  <c r="U39" i="14"/>
  <c r="U40" i="14"/>
  <c r="U41" i="14"/>
  <c r="U42" i="14"/>
  <c r="U43" i="14"/>
  <c r="U19" i="14"/>
  <c r="R21" i="14"/>
  <c r="R22" i="14"/>
  <c r="R23" i="14"/>
  <c r="R24" i="14"/>
  <c r="R25" i="14"/>
  <c r="R26" i="14"/>
  <c r="R27" i="14"/>
  <c r="R28" i="14"/>
  <c r="R29" i="14"/>
  <c r="R30" i="14"/>
  <c r="R31" i="14"/>
  <c r="R32" i="14"/>
  <c r="R33" i="14"/>
  <c r="R34" i="14"/>
  <c r="R35" i="14"/>
  <c r="R36" i="14"/>
  <c r="R37" i="14"/>
  <c r="R38" i="14"/>
  <c r="R39" i="14"/>
  <c r="R40" i="14"/>
  <c r="R41" i="14"/>
  <c r="R42" i="14"/>
  <c r="R43" i="14"/>
  <c r="R19" i="14"/>
  <c r="X23" i="14"/>
  <c r="X20" i="14"/>
  <c r="BF20" i="14" s="1"/>
  <c r="X21" i="14"/>
  <c r="X22" i="14"/>
  <c r="X24" i="14"/>
  <c r="X26" i="14"/>
  <c r="X28" i="14"/>
  <c r="X29" i="14"/>
  <c r="X30" i="14"/>
  <c r="X31" i="14"/>
  <c r="X32" i="14"/>
  <c r="X33" i="14"/>
  <c r="X34" i="14"/>
  <c r="X35" i="14"/>
  <c r="X36" i="14"/>
  <c r="X37" i="14"/>
  <c r="X38" i="14"/>
  <c r="X39" i="14"/>
  <c r="X40" i="14"/>
  <c r="X41" i="14"/>
  <c r="X42" i="14"/>
  <c r="X43" i="14"/>
  <c r="X19" i="14"/>
  <c r="L46" i="14"/>
  <c r="H46" i="14"/>
  <c r="BF26" i="14" l="1"/>
  <c r="BF37" i="14"/>
  <c r="BF29" i="14"/>
  <c r="BF40" i="14"/>
  <c r="BF36" i="14"/>
  <c r="BF32" i="14"/>
  <c r="BF28" i="14"/>
  <c r="BF38" i="14"/>
  <c r="BF30" i="14"/>
  <c r="BF24" i="14"/>
  <c r="BF21" i="14"/>
  <c r="BF22" i="14"/>
  <c r="BF39" i="14"/>
  <c r="BF31" i="14"/>
  <c r="BF23" i="14"/>
  <c r="BF41" i="14"/>
  <c r="BF33" i="14"/>
  <c r="BF43" i="14"/>
  <c r="BF34" i="14"/>
  <c r="BF25" i="14"/>
  <c r="BF42" i="14"/>
  <c r="BF35" i="14"/>
  <c r="BF27" i="14"/>
  <c r="BF19" i="14"/>
  <c r="BS23" i="14"/>
  <c r="BS19" i="14"/>
  <c r="BS24" i="14"/>
  <c r="BS28" i="14"/>
  <c r="BS39" i="14"/>
  <c r="BS20" i="14"/>
  <c r="BZ20" i="14"/>
  <c r="BS38" i="14"/>
  <c r="BS34" i="14"/>
  <c r="BS30" i="14"/>
  <c r="BS26" i="14"/>
  <c r="BS22" i="14"/>
  <c r="BS35" i="14"/>
  <c r="BS27" i="14"/>
  <c r="BS37" i="14"/>
  <c r="BS29" i="14"/>
  <c r="BS25" i="14"/>
  <c r="BS21" i="14"/>
  <c r="BS43" i="14"/>
  <c r="BS42" i="14"/>
  <c r="BS41" i="14"/>
  <c r="BS33" i="14"/>
  <c r="BS31" i="14"/>
  <c r="BS40" i="14"/>
  <c r="BS36" i="14"/>
  <c r="BS32" i="14"/>
  <c r="BZ19" i="14"/>
  <c r="BZ40" i="14"/>
  <c r="CA40" i="14" s="1"/>
  <c r="BZ36" i="14"/>
  <c r="CA36" i="14" s="1"/>
  <c r="BZ32" i="14"/>
  <c r="CA32" i="14" s="1"/>
  <c r="BZ28" i="14"/>
  <c r="CA28" i="14" s="1"/>
  <c r="BZ24" i="14"/>
  <c r="BZ43" i="14"/>
  <c r="CA43" i="14" s="1"/>
  <c r="BZ39" i="14"/>
  <c r="CA39" i="14" s="1"/>
  <c r="BZ35" i="14"/>
  <c r="CA35" i="14" s="1"/>
  <c r="BZ31" i="14"/>
  <c r="CA31" i="14" s="1"/>
  <c r="BZ27" i="14"/>
  <c r="BZ23" i="14"/>
  <c r="BZ42" i="14"/>
  <c r="CA42" i="14" s="1"/>
  <c r="BZ38" i="14"/>
  <c r="CA38" i="14" s="1"/>
  <c r="BZ34" i="14"/>
  <c r="CA34" i="14" s="1"/>
  <c r="BZ30" i="14"/>
  <c r="CA30" i="14" s="1"/>
  <c r="BZ26" i="14"/>
  <c r="BZ22" i="14"/>
  <c r="BZ41" i="14"/>
  <c r="CA41" i="14" s="1"/>
  <c r="BZ37" i="14"/>
  <c r="CA37" i="14" s="1"/>
  <c r="BZ33" i="14"/>
  <c r="CA33" i="14" s="1"/>
  <c r="BZ29" i="14"/>
  <c r="CA29" i="14" s="1"/>
  <c r="BZ25" i="14"/>
  <c r="BZ21" i="14"/>
  <c r="Z27" i="14"/>
  <c r="Z40" i="14"/>
  <c r="AD40" i="14" s="1"/>
  <c r="AA39" i="14"/>
  <c r="Z21" i="14"/>
  <c r="Z28" i="14"/>
  <c r="Z30" i="14"/>
  <c r="Z33" i="14"/>
  <c r="AD33" i="14" s="1"/>
  <c r="Z34" i="14"/>
  <c r="AD34" i="14" s="1"/>
  <c r="Z36" i="14"/>
  <c r="AD36" i="14" s="1"/>
  <c r="Z38" i="14"/>
  <c r="AD38" i="14" s="1"/>
  <c r="Z41" i="14"/>
  <c r="AD41" i="14" s="1"/>
  <c r="Z42" i="14"/>
  <c r="AD42" i="14" s="1"/>
  <c r="Z43" i="14"/>
  <c r="AD43" i="14" s="1"/>
  <c r="AA22" i="14"/>
  <c r="AA42" i="14"/>
  <c r="AA19" i="14"/>
  <c r="AA35" i="14"/>
  <c r="AA30" i="14"/>
  <c r="AA28" i="14"/>
  <c r="AA43" i="14"/>
  <c r="AA40" i="14"/>
  <c r="AA29" i="14"/>
  <c r="AA23" i="14"/>
  <c r="AA37" i="14"/>
  <c r="AA33" i="14"/>
  <c r="AA31" i="14"/>
  <c r="AA41" i="14"/>
  <c r="AA38" i="14"/>
  <c r="AA36" i="14"/>
  <c r="AA34" i="14"/>
  <c r="AA32" i="14"/>
  <c r="AA27" i="14"/>
  <c r="AB27" i="14" s="1"/>
  <c r="CH27" i="14" s="1"/>
  <c r="AA24" i="14"/>
  <c r="AA26" i="14"/>
  <c r="AB26" i="14" s="1"/>
  <c r="CH26" i="14" s="1"/>
  <c r="AA21" i="14"/>
  <c r="AA25" i="14"/>
  <c r="Z23" i="14"/>
  <c r="Z20" i="14"/>
  <c r="Z25" i="14"/>
  <c r="Z26" i="14"/>
  <c r="Z29" i="14"/>
  <c r="Z31" i="14"/>
  <c r="Z32" i="14"/>
  <c r="AD32" i="14" s="1"/>
  <c r="Z35" i="14"/>
  <c r="AD35" i="14" s="1"/>
  <c r="Z37" i="14"/>
  <c r="AD37" i="14" s="1"/>
  <c r="Z39" i="14"/>
  <c r="AD39" i="14" s="1"/>
  <c r="Z19" i="14"/>
  <c r="AI30" i="14" l="1"/>
  <c r="AK30" i="14"/>
  <c r="AC30" i="14"/>
  <c r="AI31" i="14"/>
  <c r="AK31" i="14"/>
  <c r="AC31" i="14"/>
  <c r="AI29" i="14"/>
  <c r="AK29" i="14"/>
  <c r="AC29" i="14"/>
  <c r="BF44" i="14"/>
  <c r="AE44" i="14"/>
  <c r="AB25" i="14"/>
  <c r="CH25" i="14" s="1"/>
  <c r="AB21" i="14"/>
  <c r="CH21" i="14" s="1"/>
  <c r="AK27" i="14"/>
  <c r="AI27" i="14"/>
  <c r="AI28" i="14"/>
  <c r="AK28" i="14"/>
  <c r="AB28" i="14"/>
  <c r="CH28" i="14" s="1"/>
  <c r="AK25" i="14"/>
  <c r="AI25" i="14"/>
  <c r="AI23" i="14"/>
  <c r="AK23" i="14"/>
  <c r="AB23" i="14"/>
  <c r="CH23" i="14" s="1"/>
  <c r="AK21" i="14"/>
  <c r="AI21" i="14"/>
  <c r="AK20" i="14"/>
  <c r="AI20" i="14"/>
  <c r="AK26" i="14"/>
  <c r="AI26" i="14"/>
  <c r="AK19" i="14"/>
  <c r="AB19" i="14"/>
  <c r="CH19" i="14" s="1"/>
  <c r="AI19" i="14"/>
  <c r="CA24" i="14"/>
  <c r="CA20" i="14"/>
  <c r="CA23" i="14"/>
  <c r="CA21" i="14"/>
  <c r="CA27" i="14"/>
  <c r="CA26" i="14"/>
  <c r="CA25" i="14"/>
  <c r="CA22" i="14"/>
  <c r="CA19" i="14"/>
  <c r="BU20" i="14"/>
  <c r="AD20" i="14" s="1"/>
  <c r="BV20" i="14"/>
  <c r="BW20" i="14"/>
  <c r="BU22" i="14"/>
  <c r="BV22" i="14"/>
  <c r="BW22" i="14"/>
  <c r="BU30" i="14"/>
  <c r="AD30" i="14" s="1"/>
  <c r="BV30" i="14"/>
  <c r="AE30" i="14" s="1"/>
  <c r="CL30" i="14" s="1"/>
  <c r="BW30" i="14"/>
  <c r="BU24" i="14"/>
  <c r="BV24" i="14"/>
  <c r="BW24" i="14"/>
  <c r="BU32" i="14"/>
  <c r="BV32" i="14"/>
  <c r="BW32" i="14"/>
  <c r="BW21" i="14"/>
  <c r="BU21" i="14"/>
  <c r="AD21" i="14" s="1"/>
  <c r="BV21" i="14"/>
  <c r="BW29" i="14"/>
  <c r="BU29" i="14"/>
  <c r="AD29" i="14" s="1"/>
  <c r="BV29" i="14"/>
  <c r="AE29" i="14" s="1"/>
  <c r="CL29" i="14" s="1"/>
  <c r="BW37" i="14"/>
  <c r="BU37" i="14"/>
  <c r="BV37" i="14"/>
  <c r="BU38" i="14"/>
  <c r="BV38" i="14"/>
  <c r="BW38" i="14"/>
  <c r="BW23" i="14"/>
  <c r="BU23" i="14"/>
  <c r="AD23" i="14" s="1"/>
  <c r="BV23" i="14"/>
  <c r="BW31" i="14"/>
  <c r="BU31" i="14"/>
  <c r="AD31" i="14" s="1"/>
  <c r="BV31" i="14"/>
  <c r="AE31" i="14" s="1"/>
  <c r="CL31" i="14" s="1"/>
  <c r="BW39" i="14"/>
  <c r="BV39" i="14"/>
  <c r="BU39" i="14"/>
  <c r="BU40" i="14"/>
  <c r="BV40" i="14"/>
  <c r="BW40" i="14"/>
  <c r="BU26" i="14"/>
  <c r="AD26" i="14" s="1"/>
  <c r="BV26" i="14"/>
  <c r="AE26" i="14" s="1"/>
  <c r="CL26" i="14" s="1"/>
  <c r="BW26" i="14"/>
  <c r="BU34" i="14"/>
  <c r="BV34" i="14"/>
  <c r="BW34" i="14"/>
  <c r="BU42" i="14"/>
  <c r="BV42" i="14"/>
  <c r="BW42" i="14"/>
  <c r="BU28" i="14"/>
  <c r="AD28" i="14" s="1"/>
  <c r="BV28" i="14"/>
  <c r="BW28" i="14"/>
  <c r="AC28" i="14" s="1"/>
  <c r="BU36" i="14"/>
  <c r="BV36" i="14"/>
  <c r="BW36" i="14"/>
  <c r="BW25" i="14"/>
  <c r="BU25" i="14"/>
  <c r="AD25" i="14" s="1"/>
  <c r="BV25" i="14"/>
  <c r="BW33" i="14"/>
  <c r="BU33" i="14"/>
  <c r="BV33" i="14"/>
  <c r="BW41" i="14"/>
  <c r="BV41" i="14"/>
  <c r="BU41" i="14"/>
  <c r="BW27" i="14"/>
  <c r="BU27" i="14"/>
  <c r="AD27" i="14" s="1"/>
  <c r="BV27" i="14"/>
  <c r="AE27" i="14" s="1"/>
  <c r="CL27" i="14" s="1"/>
  <c r="BW35" i="14"/>
  <c r="BU35" i="14"/>
  <c r="BV35" i="14"/>
  <c r="BW43" i="14"/>
  <c r="BV43" i="14"/>
  <c r="BU43" i="14"/>
  <c r="BW19" i="14"/>
  <c r="BU19" i="14"/>
  <c r="AD19" i="14" s="1"/>
  <c r="BV19" i="14"/>
  <c r="AH39" i="14"/>
  <c r="AH34" i="14"/>
  <c r="Z22" i="14"/>
  <c r="AB22" i="14" s="1"/>
  <c r="Z24" i="14"/>
  <c r="AB24" i="14" s="1"/>
  <c r="CH24" i="14" s="1"/>
  <c r="AA20" i="14"/>
  <c r="AB20" i="14" s="1"/>
  <c r="AH40" i="14"/>
  <c r="AE22" i="14" l="1"/>
  <c r="CL22" i="14" s="1"/>
  <c r="CH22" i="14"/>
  <c r="AV8" i="14"/>
  <c r="AO6" i="14"/>
  <c r="AO3" i="14"/>
  <c r="AO8" i="14"/>
  <c r="AC20" i="14"/>
  <c r="AE20" i="14"/>
  <c r="CL20" i="14" s="1"/>
  <c r="CH20" i="14"/>
  <c r="AC19" i="14"/>
  <c r="AE25" i="14"/>
  <c r="CL25" i="14" s="1"/>
  <c r="AC23" i="14"/>
  <c r="AE24" i="14"/>
  <c r="CL24" i="14" s="1"/>
  <c r="AD22" i="14"/>
  <c r="AK22" i="14"/>
  <c r="AI22" i="14"/>
  <c r="AC24" i="14"/>
  <c r="AE28" i="14"/>
  <c r="CL28" i="14" s="1"/>
  <c r="AE21" i="14"/>
  <c r="CL21" i="14" s="1"/>
  <c r="AD24" i="14"/>
  <c r="AK24" i="14"/>
  <c r="AI24" i="14"/>
  <c r="AE19" i="14"/>
  <c r="CL19" i="14" s="1"/>
  <c r="AE23" i="14"/>
  <c r="CL23" i="14" s="1"/>
  <c r="AC27" i="14"/>
  <c r="AC21" i="14"/>
  <c r="AC25" i="14"/>
  <c r="AC26" i="14"/>
  <c r="AC22" i="14"/>
  <c r="AH27" i="14"/>
  <c r="AH33" i="14"/>
  <c r="AH37" i="14"/>
  <c r="AH32" i="14"/>
  <c r="AH35" i="14"/>
  <c r="AH38" i="14"/>
  <c r="AH36" i="14"/>
  <c r="AH31" i="14"/>
  <c r="AH42" i="14"/>
  <c r="AH43" i="14"/>
  <c r="AH41" i="14"/>
  <c r="H45" i="14" l="1"/>
  <c r="H44" i="14"/>
  <c r="AH30" i="14"/>
  <c r="AH29" i="14"/>
  <c r="AH28" i="14"/>
  <c r="AH26" i="14"/>
  <c r="AH25" i="14"/>
  <c r="AH23" i="14"/>
  <c r="AH21" i="14"/>
  <c r="AH20" i="14"/>
  <c r="AH19" i="14"/>
  <c r="AH24" i="14" l="1"/>
  <c r="AH22" i="14"/>
  <c r="O46" i="14"/>
  <c r="X46" i="14" l="1" a="1"/>
  <c r="X46" i="14" s="1"/>
  <c r="AA46" i="14" s="1"/>
  <c r="BH50" i="14"/>
  <c r="O45" i="14"/>
  <c r="R45" i="14" s="1"/>
  <c r="O47" i="14"/>
  <c r="BH49" i="14" s="1"/>
  <c r="O44" i="14"/>
  <c r="R44" i="14" s="1"/>
  <c r="BH47" i="14" l="1"/>
  <c r="T46" i="14" s="1"/>
  <c r="AB46" i="14"/>
  <c r="AK4" i="14"/>
  <c r="AD46" i="14"/>
  <c r="AC46" i="14"/>
  <c r="BH46" i="14"/>
  <c r="T45" i="14" s="1"/>
</calcChain>
</file>

<file path=xl/comments1.xml><?xml version="1.0" encoding="utf-8"?>
<comments xmlns="http://schemas.openxmlformats.org/spreadsheetml/2006/main">
  <authors>
    <author>Noack, Thomas (PPD-F/B)</author>
    <author>Noack, Thomas (PMT/F2)</author>
  </authors>
  <commentList>
    <comment ref="B59" authorId="0" shapeId="0">
      <text>
        <r>
          <rPr>
            <b/>
            <sz val="11"/>
            <color indexed="81"/>
            <rFont val="Segoe UI"/>
            <family val="2"/>
          </rPr>
          <t xml:space="preserve">VW-Gesellschaft auswählen
choose VW-company </t>
        </r>
      </text>
    </comment>
    <comment ref="O59" authorId="1" shapeId="0">
      <text>
        <r>
          <rPr>
            <b/>
            <sz val="9"/>
            <color indexed="81"/>
            <rFont val="Tahoma"/>
            <family val="2"/>
          </rPr>
          <t>alle Modelle für den der Plan gilt eintragen
enter all models for which the plan applies
Example: VW380, VW382</t>
        </r>
      </text>
    </comment>
  </commentList>
</comments>
</file>

<file path=xl/comments2.xml><?xml version="1.0" encoding="utf-8"?>
<comments xmlns="http://schemas.openxmlformats.org/spreadsheetml/2006/main">
  <authors>
    <author>Noack, Thomas (PPD-F/B)</author>
    <author>Noack, Thomas (PMT/F2)</author>
    <author>michael</author>
    <author>DS</author>
  </authors>
  <commentList>
    <comment ref="P4" authorId="0" shapeId="0">
      <text>
        <r>
          <rPr>
            <b/>
            <sz val="12"/>
            <color indexed="81"/>
            <rFont val="Segoe UI"/>
            <family val="2"/>
          </rPr>
          <t>Datum Bauteilzeichnung 
(K-Stand)</t>
        </r>
        <r>
          <rPr>
            <sz val="12"/>
            <color indexed="81"/>
            <rFont val="Segoe UI"/>
            <family val="2"/>
          </rPr>
          <t xml:space="preserve">
</t>
        </r>
        <r>
          <rPr>
            <b/>
            <sz val="12"/>
            <color indexed="81"/>
            <rFont val="Segoe UI"/>
            <family val="2"/>
          </rPr>
          <t>date of technical drawing
(K-version)</t>
        </r>
      </text>
    </comment>
    <comment ref="M6" authorId="1" shapeId="0">
      <text>
        <r>
          <rPr>
            <b/>
            <sz val="12"/>
            <color indexed="81"/>
            <rFont val="Tahoma"/>
            <family val="2"/>
          </rPr>
          <t>alle Modelle für den der Plan gilt eintragen
enter all models for which the plan applies
Example: VW380, VW382</t>
        </r>
      </text>
    </comment>
    <comment ref="T6" authorId="1" shapeId="0">
      <text>
        <r>
          <rPr>
            <b/>
            <sz val="14"/>
            <color indexed="81"/>
            <rFont val="Tahoma"/>
            <family val="2"/>
          </rPr>
          <t>Gewerk und der Bauteilname eintragen
enter the craft and part name
Example: Seitenteil / SVHL</t>
        </r>
      </text>
    </comment>
    <comment ref="G9" authorId="2" shapeId="0">
      <text>
        <r>
          <rPr>
            <sz val="20"/>
            <color indexed="81"/>
            <rFont val="Tahoma"/>
            <family val="2"/>
          </rPr>
          <t>C = C-Zange / C-Gun
X = X-Zange / X-Gun
B = Blechbuckelschweißen / Projection Welding on Sheets (nur mit C-Zange / only with C-Gun)
M = Mikropunktschweißen / Microspot Welding (nur mit C-Zange / only with C-Gun)
R = Crashrohrschweißen / Crashtube Welding (nur mit C-Zange / only with C-Gun)
S = Stoßpunkten / Push Spot Welding
für jeden Punkt eintragen / enter for every Spot</t>
        </r>
      </text>
    </comment>
    <comment ref="P9"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Q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r>
          <rPr>
            <sz val="16"/>
            <color indexed="81"/>
            <rFont val="Tahoma"/>
            <family val="2"/>
          </rPr>
          <t xml:space="preserve">
</t>
        </r>
      </text>
    </comment>
    <comment ref="T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W10" authorId="1" shapeId="0">
      <text>
        <r>
          <rPr>
            <b/>
            <sz val="16"/>
            <color indexed="81"/>
            <rFont val="Tahoma"/>
            <family val="2"/>
          </rPr>
          <t>Bleche in richtiger Reihenfolge eintragen! 
In einer 3-Blech-Verbindung muss das mittlere Blech immer bei t2/Werkstoff2 eingetragen werden!
Enter the plates in correct order!
In a 3-Plate-Joint the plate in the middle always must be entered as t2/Material2</t>
        </r>
      </text>
    </comment>
    <comment ref="E44" authorId="3" shapeId="0">
      <text>
        <r>
          <rPr>
            <sz val="20"/>
            <color indexed="81"/>
            <rFont val="Tahoma"/>
            <family val="2"/>
          </rPr>
          <t>Zylinderdurchmesser auswählen!
Enter Cylinder Diameter!</t>
        </r>
      </text>
    </comment>
    <comment ref="L44" authorId="3" shapeId="0">
      <text>
        <r>
          <rPr>
            <sz val="20"/>
            <color indexed="81"/>
            <rFont val="Tahoma"/>
            <family val="2"/>
          </rPr>
          <t xml:space="preserve">Abstand Drehpunkt - Schweißkappe eintragen!
Enter Distance from Point of Motion to Elektrode Cap!
----------------------------
Ausfüllen für X-Zangen!
To fill only for X-Guns! </t>
        </r>
      </text>
    </comment>
    <comment ref="L45" authorId="3" shapeId="0">
      <text>
        <r>
          <rPr>
            <sz val="20"/>
            <color indexed="81"/>
            <rFont val="Tahoma"/>
            <family val="2"/>
          </rPr>
          <t xml:space="preserve">Abstand Drehpunkt - Zylinder (bzw. Servomotor) eintragen!
Enter Distance from Point of Motion to Cylinder (Servomotor)!
---------------------------------------------------------------------------------
Ausfüllen für X-Zangen!
To fill only for X-Guns! </t>
        </r>
      </text>
    </comment>
    <comment ref="AN45" authorId="1" shapeId="0">
      <text>
        <r>
          <rPr>
            <b/>
            <sz val="18"/>
            <color indexed="81"/>
            <rFont val="Tahoma"/>
            <family val="2"/>
          </rPr>
          <t xml:space="preserve">Sonderfreigabe
</t>
        </r>
        <r>
          <rPr>
            <sz val="18"/>
            <color indexed="81"/>
            <rFont val="Tahoma"/>
            <family val="2"/>
          </rPr>
          <t>Name des Genehmigers und Datum eintragen</t>
        </r>
        <r>
          <rPr>
            <b/>
            <sz val="18"/>
            <color indexed="81"/>
            <rFont val="Tahoma"/>
            <family val="2"/>
          </rPr>
          <t xml:space="preserve">
special concession
</t>
        </r>
        <r>
          <rPr>
            <sz val="18"/>
            <color indexed="81"/>
            <rFont val="Tahoma"/>
            <family val="2"/>
          </rPr>
          <t xml:space="preserve">enter name of approver and date </t>
        </r>
      </text>
    </comment>
    <comment ref="AO45" authorId="1" shapeId="0">
      <text>
        <r>
          <rPr>
            <b/>
            <sz val="12"/>
            <color indexed="81"/>
            <rFont val="Tahoma"/>
            <family val="2"/>
          </rPr>
          <t>Gleiche Schweißpunkte in mehreren Varianten/Indizes können in einer Spalte zusammengefasst werden. Bei Unterscheidungen zwischen den Varianten/Indizes sind diese in einer extra Spalte zu vermerken. Die Angaben sind aus der technischen Zeichnung zu nehmen und in der Legende für jeden Index aufzuführen.
The same welding spots in different types/indices can be consolidated in one collumn.
At differences bettween the types/indices they must be written in a separate column. This Information must be taken from the drawing an written into the legend for every index.
BEISPIEL / EXAMPLE:
.A ... PHEV/4M
.B ... PHEV/ND
.C ... PHEV/RL
.D … PHEV/LL</t>
        </r>
      </text>
    </comment>
    <comment ref="W47" authorId="1" shapeId="0">
      <text>
        <r>
          <rPr>
            <sz val="20"/>
            <color indexed="81"/>
            <rFont val="Tahoma"/>
            <family val="2"/>
          </rPr>
          <t>Max. Kraft aus der Zeichnung der Schweißzange eintragen!
Enter Max. Force from the Drawing of Welding Gun!</t>
        </r>
      </text>
    </comment>
  </commentList>
</comments>
</file>

<file path=xl/sharedStrings.xml><?xml version="1.0" encoding="utf-8"?>
<sst xmlns="http://schemas.openxmlformats.org/spreadsheetml/2006/main" count="2157" uniqueCount="1944">
  <si>
    <t>Benennung:</t>
  </si>
  <si>
    <t>Station:</t>
  </si>
  <si>
    <t>Entworfen:</t>
  </si>
  <si>
    <t>Zeichng.Anz.:</t>
  </si>
  <si>
    <t>Bl.Nr.</t>
  </si>
  <si>
    <t>Anschl.</t>
  </si>
  <si>
    <t>Typ:</t>
  </si>
  <si>
    <t>Gezeichnet:</t>
  </si>
  <si>
    <t>Datum:</t>
  </si>
  <si>
    <t>Firma:</t>
  </si>
  <si>
    <t>Gesehen:</t>
  </si>
  <si>
    <t>Zeichnungs-Nr.:</t>
  </si>
  <si>
    <t>AFO:</t>
  </si>
  <si>
    <t>K.-Gruppe</t>
  </si>
  <si>
    <t>designation:</t>
  </si>
  <si>
    <t>o.s.o.</t>
  </si>
  <si>
    <t>type:</t>
  </si>
  <si>
    <t>station:</t>
  </si>
  <si>
    <t>c.-group</t>
  </si>
  <si>
    <t>designed:</t>
  </si>
  <si>
    <t>0</t>
  </si>
  <si>
    <t>1</t>
  </si>
  <si>
    <t>drawing no.:</t>
  </si>
  <si>
    <t>date:</t>
  </si>
  <si>
    <t>firm:</t>
  </si>
  <si>
    <t>Änderungsblatt</t>
  </si>
  <si>
    <t>Nr:.</t>
  </si>
  <si>
    <t>Name</t>
  </si>
  <si>
    <t>Datum</t>
  </si>
  <si>
    <t>Blatt</t>
  </si>
  <si>
    <t>Abschnitt</t>
  </si>
  <si>
    <t>Bemerkungen</t>
  </si>
  <si>
    <t>Änderungsindex :</t>
  </si>
  <si>
    <t>Punktplan</t>
  </si>
  <si>
    <t>2</t>
  </si>
  <si>
    <t>A-Plan</t>
  </si>
  <si>
    <t>NL X</t>
  </si>
  <si>
    <t>NL Y</t>
  </si>
  <si>
    <t>NL Z</t>
  </si>
  <si>
    <t>Schweißzeit</t>
  </si>
  <si>
    <t>KVA</t>
  </si>
  <si>
    <t>[mm]</t>
  </si>
  <si>
    <t>Zeichnungs-Anzahl:</t>
  </si>
  <si>
    <t>Blatt-Nr.:</t>
  </si>
  <si>
    <t>number of drawing:</t>
  </si>
  <si>
    <t>sheets no.:</t>
  </si>
  <si>
    <t>con. petal.</t>
  </si>
  <si>
    <t>draw:</t>
  </si>
  <si>
    <t>spotwelding plan</t>
  </si>
  <si>
    <t>saw:</t>
  </si>
  <si>
    <t>AFO</t>
  </si>
  <si>
    <t>Station</t>
  </si>
  <si>
    <t>station</t>
  </si>
  <si>
    <t>C-group</t>
  </si>
  <si>
    <t>sheets no.</t>
  </si>
  <si>
    <t>designation</t>
  </si>
  <si>
    <t>drawing number</t>
  </si>
  <si>
    <t>t1</t>
  </si>
  <si>
    <t>t2</t>
  </si>
  <si>
    <t>t3</t>
  </si>
  <si>
    <t>[N/mm²]</t>
  </si>
  <si>
    <t>Kraftreduzierung</t>
  </si>
  <si>
    <t>Dünnblech</t>
  </si>
  <si>
    <t>Zuschlag</t>
  </si>
  <si>
    <t>Abfrage</t>
  </si>
  <si>
    <t>Abfrage höchstfest</t>
  </si>
  <si>
    <t>in einer Lage</t>
  </si>
  <si>
    <t>Abschlag</t>
  </si>
  <si>
    <t>plus 300ms</t>
  </si>
  <si>
    <t>Schweistrom</t>
  </si>
  <si>
    <t>minus 15%</t>
  </si>
  <si>
    <r>
      <t xml:space="preserve">Startparameter </t>
    </r>
    <r>
      <rPr>
        <b/>
        <sz val="10"/>
        <color indexed="62"/>
        <rFont val="Arial"/>
        <family val="2"/>
      </rPr>
      <t>Blechbuckelschweißen</t>
    </r>
    <r>
      <rPr>
        <sz val="10"/>
        <color indexed="62"/>
        <rFont val="Arial"/>
        <family val="2"/>
      </rPr>
      <t xml:space="preserve"> (Punktbezogene Programmvergabe):</t>
    </r>
  </si>
  <si>
    <t>Flaschenhalselektrode 11-59D 358 170</t>
  </si>
  <si>
    <t>            Strom= 6 bis 12 kA (je nach Blechwerkstoff)</t>
  </si>
  <si>
    <t>            Schweißzeit= 60-100ms</t>
  </si>
  <si>
    <r>
      <t xml:space="preserve">Startparameter </t>
    </r>
    <r>
      <rPr>
        <b/>
        <sz val="10"/>
        <color indexed="62"/>
        <rFont val="Arial"/>
        <family val="2"/>
      </rPr>
      <t>Crashrohrschweißen</t>
    </r>
    <r>
      <rPr>
        <sz val="10"/>
        <color indexed="62"/>
        <rFont val="Arial"/>
        <family val="2"/>
      </rPr>
      <t>:</t>
    </r>
  </si>
  <si>
    <r>
      <t>            16‘er Schweißkappen ohne Arbeitsfläche zu verwenden (</t>
    </r>
    <r>
      <rPr>
        <sz val="10"/>
        <color indexed="62"/>
        <rFont val="Symbol"/>
        <family val="1"/>
        <charset val="2"/>
      </rPr>
      <t>Æ</t>
    </r>
    <r>
      <rPr>
        <sz val="10"/>
        <color indexed="62"/>
        <rFont val="Arial"/>
        <family val="2"/>
      </rPr>
      <t xml:space="preserve"> 16, R8) – 39-D 1978-1</t>
    </r>
  </si>
  <si>
    <t>            Kraft= 0,6 bis 1,2kN</t>
  </si>
  <si>
    <t>            Strom= 7 bis 9kA</t>
  </si>
  <si>
    <t>            Schweißzeit= 150 bis 300ms</t>
  </si>
  <si>
    <t>            Kraft= 0,6 bis 1kN</t>
  </si>
  <si>
    <t>            Strom= 6 bis 9kA</t>
  </si>
  <si>
    <t xml:space="preserve">            VHZ= 20ms</t>
  </si>
  <si>
    <t xml:space="preserve">            Kraft= 0,8 bis 1,0 kN</t>
  </si>
  <si>
    <t>höchstfest</t>
  </si>
  <si>
    <t>TL 4225-AS60/60</t>
  </si>
  <si>
    <t>CR210LA-GI40/40</t>
  </si>
  <si>
    <t>CR1IF-AS30/30</t>
  </si>
  <si>
    <t>Weiche Stähle</t>
  </si>
  <si>
    <t>CR1IF-AS45/45</t>
  </si>
  <si>
    <t>CR1IF-AS60/60</t>
  </si>
  <si>
    <t>CR1IF-EG12/12</t>
  </si>
  <si>
    <t>CR1IF-EG29/29</t>
  </si>
  <si>
    <t>CR1IF-EG47/47</t>
  </si>
  <si>
    <t>CR1IF-GA40/40</t>
  </si>
  <si>
    <t>CR1IF-GA50/50</t>
  </si>
  <si>
    <t>CR1IF-GI40/40</t>
  </si>
  <si>
    <t>CR1IF-GI50/50</t>
  </si>
  <si>
    <t>CR1IF-GI60/60</t>
  </si>
  <si>
    <t>CR1IF-GI70/70</t>
  </si>
  <si>
    <t>CR1IF-UC</t>
  </si>
  <si>
    <t>CR1IF-ZM30/30</t>
  </si>
  <si>
    <t>CR1IF-ZM40/40</t>
  </si>
  <si>
    <t>CR1IF-ZM50/50</t>
  </si>
  <si>
    <t>CR1Non-IF-AS30/30</t>
  </si>
  <si>
    <t>CR1Non-IF-AS45/45</t>
  </si>
  <si>
    <t>CR1Non-IF-AS60/60</t>
  </si>
  <si>
    <t>CR1Non-IF-EG12/12</t>
  </si>
  <si>
    <t>CR1Non-IF-EG29/29</t>
  </si>
  <si>
    <t>CR1Non-IF-EG47/47</t>
  </si>
  <si>
    <t>CR1Non-IF-GA40/40</t>
  </si>
  <si>
    <t>CR1Non-IF-GA50/50</t>
  </si>
  <si>
    <t>CR1Non-IF-GI40/40</t>
  </si>
  <si>
    <t>CR1Non-IF-GI50/50</t>
  </si>
  <si>
    <t>CR1Non-IF-GI60/60</t>
  </si>
  <si>
    <t>CR1Non-IF-GI70/70</t>
  </si>
  <si>
    <t>CR1Non-IF-UC</t>
  </si>
  <si>
    <t>CR1Non-IF-ZM30/30</t>
  </si>
  <si>
    <t>CR1Non-IF-ZM40/40</t>
  </si>
  <si>
    <t>CR1Non-IF-ZM50/50</t>
  </si>
  <si>
    <t>CR1-AS30/30</t>
  </si>
  <si>
    <t>CR1-AS45/45</t>
  </si>
  <si>
    <t>CR1-AS60/60</t>
  </si>
  <si>
    <t>CR1-EG12/12</t>
  </si>
  <si>
    <t>CR1-EG29/29</t>
  </si>
  <si>
    <t>CR1-EG47/47</t>
  </si>
  <si>
    <t>CR1-GA40/40</t>
  </si>
  <si>
    <t>CR1-GA50/50</t>
  </si>
  <si>
    <t>CR1-GI40/40</t>
  </si>
  <si>
    <t>CR1-GI50/50</t>
  </si>
  <si>
    <t>CR1-GI60/60</t>
  </si>
  <si>
    <t>CR1-GI70/70</t>
  </si>
  <si>
    <t>CR1-UC</t>
  </si>
  <si>
    <t>CR1-ZM30/30</t>
  </si>
  <si>
    <t>CR1-ZM40/40</t>
  </si>
  <si>
    <t>CR1-ZM50/50</t>
  </si>
  <si>
    <t>CR2IF-AS30/30</t>
  </si>
  <si>
    <t>CR2IF-AS45/45</t>
  </si>
  <si>
    <t>CR2IF-AS60/60</t>
  </si>
  <si>
    <t>CR2IF-EG12/12</t>
  </si>
  <si>
    <t>CR2IF-EG29/29</t>
  </si>
  <si>
    <t>CR2IF-EG47/47</t>
  </si>
  <si>
    <t>CR2IF-GA40/40</t>
  </si>
  <si>
    <t>CR2IF-GA50/50</t>
  </si>
  <si>
    <t>CR2IF-GI40/40</t>
  </si>
  <si>
    <t>CR2IF-GI50/50</t>
  </si>
  <si>
    <t>CR2IF-GI60/60</t>
  </si>
  <si>
    <t>CR2IF-GI70/70</t>
  </si>
  <si>
    <t>CR2IF-UC</t>
  </si>
  <si>
    <t>CR2IF-ZM30/30</t>
  </si>
  <si>
    <t>CR2IF-ZM40/40</t>
  </si>
  <si>
    <t>CR2IF-ZM50/50</t>
  </si>
  <si>
    <t>CR2Non-IF-AS30/30</t>
  </si>
  <si>
    <t>CR2Non-IF-AS45/45</t>
  </si>
  <si>
    <t>CR2Non-IF-AS60/60</t>
  </si>
  <si>
    <t>CR2Non-IF-EG12/12</t>
  </si>
  <si>
    <t>CR2Non-IF-EG29/29</t>
  </si>
  <si>
    <t>CR2Non-IF-EG47/47</t>
  </si>
  <si>
    <t>CR2Non-IF-GA40/40</t>
  </si>
  <si>
    <t>CR2Non-IF-GA50/50</t>
  </si>
  <si>
    <t>CR2Non-IF-GI40/40</t>
  </si>
  <si>
    <t>CR2Non-IF-GI50/50</t>
  </si>
  <si>
    <t>CR2Non-IF-GI60/60</t>
  </si>
  <si>
    <t>CR2Non-IF-GI70/70</t>
  </si>
  <si>
    <t>CR2Non-IF-UC</t>
  </si>
  <si>
    <t>CR2Non-IF-ZM30/30</t>
  </si>
  <si>
    <t>CR2Non-IF-ZM40/40</t>
  </si>
  <si>
    <t>CR2Non-IF-ZM50/50</t>
  </si>
  <si>
    <t>CR2-AS30/30</t>
  </si>
  <si>
    <t>CR2-AS45/45</t>
  </si>
  <si>
    <t>CR2-AS60/60</t>
  </si>
  <si>
    <t>CR2-EG12/12</t>
  </si>
  <si>
    <t>CR2-EG29/29</t>
  </si>
  <si>
    <t>CR2-EG47/47</t>
  </si>
  <si>
    <t>CR2-GA40/40</t>
  </si>
  <si>
    <t>CR2-GA50/50</t>
  </si>
  <si>
    <t>CR2-GI40/40</t>
  </si>
  <si>
    <t>CR2-GI50/50</t>
  </si>
  <si>
    <t>CR2-GI60/60</t>
  </si>
  <si>
    <t>CR2-GI70/70</t>
  </si>
  <si>
    <t>CR2-UC</t>
  </si>
  <si>
    <t>CR2-ZM30/30</t>
  </si>
  <si>
    <t>CR2-ZM40/40</t>
  </si>
  <si>
    <t>CR2-ZM50/50</t>
  </si>
  <si>
    <t>CR3IF-AS30/30</t>
  </si>
  <si>
    <t>CR3IF-AS45/45</t>
  </si>
  <si>
    <t>CR3IF-AS60/60</t>
  </si>
  <si>
    <t>CR3IF-EG12/12</t>
  </si>
  <si>
    <t>CR3IF-EG29/29</t>
  </si>
  <si>
    <t>CR3IF-EG47/47</t>
  </si>
  <si>
    <t>CR3IF-GA40/40</t>
  </si>
  <si>
    <t>CR3IF-GA50/50</t>
  </si>
  <si>
    <t>CR3IF-GI40/40</t>
  </si>
  <si>
    <t>CR3IF-GI50/50</t>
  </si>
  <si>
    <t>CR3IF-GI60/60</t>
  </si>
  <si>
    <t>CR3IF-GI70/70</t>
  </si>
  <si>
    <t>CR3IF-UC</t>
  </si>
  <si>
    <t>CR3IF-ZM30/30</t>
  </si>
  <si>
    <t>CR3IF-ZM40/40</t>
  </si>
  <si>
    <t>CR3IF-ZM50/50</t>
  </si>
  <si>
    <t>CR3Non-IF-AS30/30</t>
  </si>
  <si>
    <t>CR3Non-IF-AS45/45</t>
  </si>
  <si>
    <t>CR3Non-IF-AS60/60</t>
  </si>
  <si>
    <t>CR3Non-IF-EG12/12</t>
  </si>
  <si>
    <t>CR3Non-IF-EG29/29</t>
  </si>
  <si>
    <t>CR3Non-IF-EG47/47</t>
  </si>
  <si>
    <t>CR3Non-IF-GA40/40</t>
  </si>
  <si>
    <t>CR3Non-IF-GA50/50</t>
  </si>
  <si>
    <t>CR3Non-IF-GI40/40</t>
  </si>
  <si>
    <t>CR3Non-IF-GI50/50</t>
  </si>
  <si>
    <t>CR3Non-IF-GI60/60</t>
  </si>
  <si>
    <t>CR3Non-IF-GI70/70</t>
  </si>
  <si>
    <t>CR3Non-IF-UC</t>
  </si>
  <si>
    <t>CR3Non-IF-ZM30/30</t>
  </si>
  <si>
    <t>CR3Non-IF-ZM40/40</t>
  </si>
  <si>
    <t>CR3Non-IF-ZM50/50</t>
  </si>
  <si>
    <t>CR3-AS30/30</t>
  </si>
  <si>
    <t>CR3-AS45/45</t>
  </si>
  <si>
    <t>CR3-AS60/60</t>
  </si>
  <si>
    <t>CR3-EG12/12</t>
  </si>
  <si>
    <t>CR3-EG29/29</t>
  </si>
  <si>
    <t>CR3-EG47/47</t>
  </si>
  <si>
    <t>CR3-GA40/40</t>
  </si>
  <si>
    <t>CR3-GA50/50</t>
  </si>
  <si>
    <t>CR3-GI40/40</t>
  </si>
  <si>
    <t>CR3-GI50/50</t>
  </si>
  <si>
    <t>CR3-GI60/60</t>
  </si>
  <si>
    <t>CR3-GI70/70</t>
  </si>
  <si>
    <t>CR3-UC</t>
  </si>
  <si>
    <t>CR3-ZM30/30</t>
  </si>
  <si>
    <t>CR3-ZM40/40</t>
  </si>
  <si>
    <t>CR3-ZM50/50</t>
  </si>
  <si>
    <t>CR4IF-AS30/30</t>
  </si>
  <si>
    <t>CR4IF-AS45/45</t>
  </si>
  <si>
    <t>CR4IF-AS60/60</t>
  </si>
  <si>
    <t>CR4IF-EG12/12</t>
  </si>
  <si>
    <t>CR4IF-EG29/29</t>
  </si>
  <si>
    <t>CR4IF-EG47/47</t>
  </si>
  <si>
    <t>CR4IF-GA40/40</t>
  </si>
  <si>
    <t>CR4IF-GA50/50</t>
  </si>
  <si>
    <t>CR4IF-GI40/40</t>
  </si>
  <si>
    <t>CR4IF-GI50/50</t>
  </si>
  <si>
    <t>CR4IF-GI60/60</t>
  </si>
  <si>
    <t>CR4IF-GI70/70</t>
  </si>
  <si>
    <t>CR4IF-UC</t>
  </si>
  <si>
    <t>CR4IF-ZM30/30</t>
  </si>
  <si>
    <t>CR4IF-ZM40/40</t>
  </si>
  <si>
    <t>CR4IF-ZM50/50</t>
  </si>
  <si>
    <t>CR4Non-IF-AS30/30</t>
  </si>
  <si>
    <t>CR4Non-IF-AS45/45</t>
  </si>
  <si>
    <t>CR4Non-IF-AS60/60</t>
  </si>
  <si>
    <t>CR4Non-IF-EG12/12</t>
  </si>
  <si>
    <t>CR4Non-IF-EG29/29</t>
  </si>
  <si>
    <t>CR4Non-IF-EG47/47</t>
  </si>
  <si>
    <t>CR4Non-IF-GA40/40</t>
  </si>
  <si>
    <t>CR4Non-IF-GA50/50</t>
  </si>
  <si>
    <t>CR4Non-IF-GI40/40</t>
  </si>
  <si>
    <t>CR4Non-IF-GI50/50</t>
  </si>
  <si>
    <t>CR4Non-IF-GI60/60</t>
  </si>
  <si>
    <t>CR4Non-IF-GI70/70</t>
  </si>
  <si>
    <t>CR4Non-IF-UC</t>
  </si>
  <si>
    <t>CR4Non-IF-ZM30/30</t>
  </si>
  <si>
    <t>CR4Non-IF-ZM40/40</t>
  </si>
  <si>
    <t>CR4Non-IF-ZM50/50</t>
  </si>
  <si>
    <t>CR4-AS30/30</t>
  </si>
  <si>
    <t>CR4-AS45/45</t>
  </si>
  <si>
    <t>CR4-AS60/60</t>
  </si>
  <si>
    <t>CR4-EG12/12</t>
  </si>
  <si>
    <t>CR4-EG29/29</t>
  </si>
  <si>
    <t>CR4-EG47/47</t>
  </si>
  <si>
    <t>CR4-GA40/40</t>
  </si>
  <si>
    <t>CR4-GA50/50</t>
  </si>
  <si>
    <t>CR4-GI40/40</t>
  </si>
  <si>
    <t>CR4-GI50/50</t>
  </si>
  <si>
    <t>CR4-GI60/60</t>
  </si>
  <si>
    <t>CR4-GI70/70</t>
  </si>
  <si>
    <t>CR4-UC</t>
  </si>
  <si>
    <t>CR4-ZM30/30</t>
  </si>
  <si>
    <t>CR4-ZM40/40</t>
  </si>
  <si>
    <t>CR4-ZM50/50</t>
  </si>
  <si>
    <t>CR5IF-AS30/30</t>
  </si>
  <si>
    <t>CR5IF-AS45/45</t>
  </si>
  <si>
    <t>CR5IF-AS60/60</t>
  </si>
  <si>
    <t>CR5IF-EG12/12</t>
  </si>
  <si>
    <t>CR5IF-EG29/29</t>
  </si>
  <si>
    <t>CR5IF-EG47/47</t>
  </si>
  <si>
    <t>CR5IF-GA40/40</t>
  </si>
  <si>
    <t>CR5IF-GA50/50</t>
  </si>
  <si>
    <t>CR5IF-GI40/40</t>
  </si>
  <si>
    <t>CR5IF-GI50/50</t>
  </si>
  <si>
    <t>CR5IF-GI60/60</t>
  </si>
  <si>
    <t>CR5IF-GI70/70</t>
  </si>
  <si>
    <t>CR5IF-UC</t>
  </si>
  <si>
    <t>CR5IF-ZM30/30</t>
  </si>
  <si>
    <t>CR5IF-ZM40/40</t>
  </si>
  <si>
    <t>CR5IF-ZM50/50</t>
  </si>
  <si>
    <t>CR5Non-IF-AS30/30</t>
  </si>
  <si>
    <t>CR5Non-IF-AS45/45</t>
  </si>
  <si>
    <t>CR5Non-IF-AS60/60</t>
  </si>
  <si>
    <t>CR5Non-IF-EG12/12</t>
  </si>
  <si>
    <t>CR5Non-IF-EG29/29</t>
  </si>
  <si>
    <t>CR5Non-IF-EG47/47</t>
  </si>
  <si>
    <t>CR5Non-IF-GA40/40</t>
  </si>
  <si>
    <t>CR5Non-IF-GA50/50</t>
  </si>
  <si>
    <t>CR5Non-IF-GI40/40</t>
  </si>
  <si>
    <t>CR5Non-IF-GI50/50</t>
  </si>
  <si>
    <t>CR5Non-IF-GI60/60</t>
  </si>
  <si>
    <t>CR5Non-IF-GI70/70</t>
  </si>
  <si>
    <t>CR5Non-IF-UC</t>
  </si>
  <si>
    <t>CR5Non-IF-ZM30/30</t>
  </si>
  <si>
    <t>CR5Non-IF-ZM40/40</t>
  </si>
  <si>
    <t>CR5Non-IF-ZM50/50</t>
  </si>
  <si>
    <t>CR5-AS30/30</t>
  </si>
  <si>
    <t>CR5-AS45/45</t>
  </si>
  <si>
    <t>CR5-AS60/60</t>
  </si>
  <si>
    <t>CR5-EG12/12</t>
  </si>
  <si>
    <t>CR5-EG29/29</t>
  </si>
  <si>
    <t>CR5-EG47/47</t>
  </si>
  <si>
    <t>CR5-GA40/40</t>
  </si>
  <si>
    <t>CR5-GA50/50</t>
  </si>
  <si>
    <t>CR5-GI40/40</t>
  </si>
  <si>
    <t>CR5-GI50/50</t>
  </si>
  <si>
    <t>CR5-GI60/60</t>
  </si>
  <si>
    <t>CR5-GI70/70</t>
  </si>
  <si>
    <t>CR5-UC</t>
  </si>
  <si>
    <t>CR5-ZM30/30</t>
  </si>
  <si>
    <t>CR5-ZM40/40</t>
  </si>
  <si>
    <t>CR5-ZM50/50</t>
  </si>
  <si>
    <t>CR6IF-AS30/30</t>
  </si>
  <si>
    <t>CR6IF-AS45/45</t>
  </si>
  <si>
    <t>CR6IF-AS60/60</t>
  </si>
  <si>
    <t>CR6IF-EG12/12</t>
  </si>
  <si>
    <t>CR6IF-EG29/29</t>
  </si>
  <si>
    <t>CR6IF-EG47/47</t>
  </si>
  <si>
    <t>CR6IF-GA40/40</t>
  </si>
  <si>
    <t>CR6IF-GA50/50</t>
  </si>
  <si>
    <t>CR6IF-GI40/40</t>
  </si>
  <si>
    <t>CR6IF-GI50/50</t>
  </si>
  <si>
    <t>CR6IF-GI60/60</t>
  </si>
  <si>
    <t>CR6IF-GI70/70</t>
  </si>
  <si>
    <t>CR6IF-UC</t>
  </si>
  <si>
    <t>CR6IF-ZM30/30</t>
  </si>
  <si>
    <t>CR6IF-ZM40/40</t>
  </si>
  <si>
    <t>CR6IF-ZM50/50</t>
  </si>
  <si>
    <t>CR6Non-IF-AS30/30</t>
  </si>
  <si>
    <t>CR6Non-IF-AS45/45</t>
  </si>
  <si>
    <t>CR6Non-IF-AS60/60</t>
  </si>
  <si>
    <t>CR6Non-IF-EG12/12</t>
  </si>
  <si>
    <t>CR6Non-IF-EG29/29</t>
  </si>
  <si>
    <t>CR6Non-IF-EG47/47</t>
  </si>
  <si>
    <t>CR6Non-IF-GA40/40</t>
  </si>
  <si>
    <t>CR6Non-IF-GA50/50</t>
  </si>
  <si>
    <t>CR6Non-IF-GI40/40</t>
  </si>
  <si>
    <t>CR6Non-IF-GI50/50</t>
  </si>
  <si>
    <t>CR6Non-IF-GI60/60</t>
  </si>
  <si>
    <t>CR6Non-IF-GI70/70</t>
  </si>
  <si>
    <t>CR6Non-IF-UC</t>
  </si>
  <si>
    <t>CR6Non-IF-ZM30/30</t>
  </si>
  <si>
    <t>CR6Non-IF-ZM40/40</t>
  </si>
  <si>
    <t>CR6Non-IF-ZM50/50</t>
  </si>
  <si>
    <t>CR6-AS30/30</t>
  </si>
  <si>
    <t>CR6-AS45/45</t>
  </si>
  <si>
    <t>CR6-AS60/60</t>
  </si>
  <si>
    <t>CR6-EG12/12</t>
  </si>
  <si>
    <t>CR6-EG29/29</t>
  </si>
  <si>
    <t>CR6-EG47/47</t>
  </si>
  <si>
    <t>CR6-GA40/40</t>
  </si>
  <si>
    <t>CR6-GA50/50</t>
  </si>
  <si>
    <t>CR6-GI40/40</t>
  </si>
  <si>
    <t>CR6-GI50/50</t>
  </si>
  <si>
    <t>CR6-GI60/60</t>
  </si>
  <si>
    <t>CR6-GI70/70</t>
  </si>
  <si>
    <t>CR6-UC</t>
  </si>
  <si>
    <t>CR6-ZM30/30</t>
  </si>
  <si>
    <t>CR6-ZM40/40</t>
  </si>
  <si>
    <t>CR6-ZM50/50</t>
  </si>
  <si>
    <t>HR2IF-AS30/30</t>
  </si>
  <si>
    <t>HR2IF-AS45/45</t>
  </si>
  <si>
    <t>HR2IF-AS60/60</t>
  </si>
  <si>
    <t>HR2IF-EG12/12</t>
  </si>
  <si>
    <t>HR2IF-EG29/29</t>
  </si>
  <si>
    <t>HR2IF-EG47/47</t>
  </si>
  <si>
    <t>HR2IF-GA40/40</t>
  </si>
  <si>
    <t>HR2IF-GA50/50</t>
  </si>
  <si>
    <t>HR2IF-GI40/40</t>
  </si>
  <si>
    <t>HR2IF-GI50/50</t>
  </si>
  <si>
    <t>HR2IF-GI60/60</t>
  </si>
  <si>
    <t>HR2IF-GI70/70</t>
  </si>
  <si>
    <t>HR2IF-UC</t>
  </si>
  <si>
    <t>HR2IF-ZM30/30</t>
  </si>
  <si>
    <t>HR2IF-ZM40/40</t>
  </si>
  <si>
    <t>HR2IF-ZM50/50</t>
  </si>
  <si>
    <t>HR2Non-IF-AS30/30</t>
  </si>
  <si>
    <t>HR2Non-IF-AS45/45</t>
  </si>
  <si>
    <t>HR2Non-IF-AS60/60</t>
  </si>
  <si>
    <t>HR2Non-IF-EG12/12</t>
  </si>
  <si>
    <t>HR2Non-IF-EG29/29</t>
  </si>
  <si>
    <t>HR2Non-IF-EG47/47</t>
  </si>
  <si>
    <t>HR2Non-IF-GA40/40</t>
  </si>
  <si>
    <t>HR2Non-IF-GA50/50</t>
  </si>
  <si>
    <t>HR2Non-IF-GI40/40</t>
  </si>
  <si>
    <t>HR2Non-IF-GI50/50</t>
  </si>
  <si>
    <t>HR2Non-IF-GI60/60</t>
  </si>
  <si>
    <t>HR2Non-IF-GI70/70</t>
  </si>
  <si>
    <t>HR2Non-IF-UC</t>
  </si>
  <si>
    <t>HR2Non-IF-ZM30/30</t>
  </si>
  <si>
    <t>HR2Non-IF-ZM40/40</t>
  </si>
  <si>
    <t>HR2Non-IF-ZM50/50</t>
  </si>
  <si>
    <t>HR2-AS30/30</t>
  </si>
  <si>
    <t>HR2-AS45/45</t>
  </si>
  <si>
    <t>HR2-AS60/60</t>
  </si>
  <si>
    <t>HR2-EG12/12</t>
  </si>
  <si>
    <t>HR2-EG29/29</t>
  </si>
  <si>
    <t>HR2-EG47/47</t>
  </si>
  <si>
    <t>HR2-GA40/40</t>
  </si>
  <si>
    <t>HR2-GA50/50</t>
  </si>
  <si>
    <t>HR2-GI40/40</t>
  </si>
  <si>
    <t>HR2-GI50/50</t>
  </si>
  <si>
    <t>HR2-GI60/60</t>
  </si>
  <si>
    <t>HR2-GI70/70</t>
  </si>
  <si>
    <t>HR2-UC</t>
  </si>
  <si>
    <t>HR2-ZM30/30</t>
  </si>
  <si>
    <t>HR2-ZM40/40</t>
  </si>
  <si>
    <t>HR2-ZM50/50</t>
  </si>
  <si>
    <t>CR210P-EG12/12</t>
  </si>
  <si>
    <t>Hochfeste Stähle</t>
  </si>
  <si>
    <t>CR210P-EG29/29</t>
  </si>
  <si>
    <t>CR210P-EG47/47</t>
  </si>
  <si>
    <t>CR210P-GI40/40</t>
  </si>
  <si>
    <t>CR210P-GI50/50</t>
  </si>
  <si>
    <t>CR210P-GI60/60</t>
  </si>
  <si>
    <t>CR210P-GI70/70</t>
  </si>
  <si>
    <t>CR210P-GA40/40</t>
  </si>
  <si>
    <t>CR210P-GA50/50</t>
  </si>
  <si>
    <t>CR210P-AS30/30</t>
  </si>
  <si>
    <t>CR210P-AS45/45</t>
  </si>
  <si>
    <t>CR210P-AS60/60</t>
  </si>
  <si>
    <t>CR210P-ZM30/30</t>
  </si>
  <si>
    <t>CR210P-ZM40/40</t>
  </si>
  <si>
    <t>CR210P-ZM50/50</t>
  </si>
  <si>
    <t>CR210P-UC</t>
  </si>
  <si>
    <t>CR240P-EG12/12</t>
  </si>
  <si>
    <t>CR240P-EG29/29</t>
  </si>
  <si>
    <t>CR240P-EG47/47</t>
  </si>
  <si>
    <t>CR240P-GI40/40</t>
  </si>
  <si>
    <t>CR240P-GI50/50</t>
  </si>
  <si>
    <t>CR240P-GI60/60</t>
  </si>
  <si>
    <t>CR240P-GI70/70</t>
  </si>
  <si>
    <t>CR240P-GA40/40</t>
  </si>
  <si>
    <t>CR240P-GA50/50</t>
  </si>
  <si>
    <t>CR240P-AS30/30</t>
  </si>
  <si>
    <t>CR240P-AS45/45</t>
  </si>
  <si>
    <t>CR240P-AS60/60</t>
  </si>
  <si>
    <t>CR240P-ZM30/30</t>
  </si>
  <si>
    <t>CR240P-ZM40/40</t>
  </si>
  <si>
    <t>CR240P-ZM50/50</t>
  </si>
  <si>
    <t>CR240P-UC</t>
  </si>
  <si>
    <t>CR180BH-EG12/12</t>
  </si>
  <si>
    <t>CR180BH-EG29/29</t>
  </si>
  <si>
    <t>CR180BH-EG47/47</t>
  </si>
  <si>
    <t>CR180BH-GI40/40</t>
  </si>
  <si>
    <t>CR180BH-GI50/50</t>
  </si>
  <si>
    <t>CR180BH-GI60/60</t>
  </si>
  <si>
    <t>CR180BH-GI70/70</t>
  </si>
  <si>
    <t>CR180BH-GA40/40</t>
  </si>
  <si>
    <t>CR180BH-GA50/50</t>
  </si>
  <si>
    <t>CR180BH-AS30/30</t>
  </si>
  <si>
    <t>CR180BH-AS45/45</t>
  </si>
  <si>
    <t>CR180BH-AS60/60</t>
  </si>
  <si>
    <t>CR180BH-ZM30/30</t>
  </si>
  <si>
    <t>CR180BH-ZM40/40</t>
  </si>
  <si>
    <t>CR180BH-ZM50/50</t>
  </si>
  <si>
    <t>CR180BH-UC</t>
  </si>
  <si>
    <t>CR210BH-EG12/12</t>
  </si>
  <si>
    <t>CR210BH-EG29/29</t>
  </si>
  <si>
    <t>CR210BH-EG47/47</t>
  </si>
  <si>
    <t>CR210BH-GI40/40</t>
  </si>
  <si>
    <t>CR210BH-GI50/50</t>
  </si>
  <si>
    <t>CR210BH-GI60/60</t>
  </si>
  <si>
    <t>CR210BH-GI70/70</t>
  </si>
  <si>
    <t>CR210BH-GA40/40</t>
  </si>
  <si>
    <t>CR210BH-GA50/50</t>
  </si>
  <si>
    <t>CR210BH-AS30/30</t>
  </si>
  <si>
    <t>CR210BH-AS45/45</t>
  </si>
  <si>
    <t>CR210BH-AS60/60</t>
  </si>
  <si>
    <t>CR210BH-ZM30/30</t>
  </si>
  <si>
    <t>CR210BH-ZM40/40</t>
  </si>
  <si>
    <t>CR210BH-ZM50/50</t>
  </si>
  <si>
    <t>CR210BH-UC</t>
  </si>
  <si>
    <t>CR240BH-EG12/12</t>
  </si>
  <si>
    <t>CR240BH-EG29/29</t>
  </si>
  <si>
    <t>CR240BH-EG47/47</t>
  </si>
  <si>
    <t>CR240BH-GI40/40</t>
  </si>
  <si>
    <t>CR240BH-GI50/50</t>
  </si>
  <si>
    <t>CR240BH-GI60/60</t>
  </si>
  <si>
    <t>CR240BH-GI70/70</t>
  </si>
  <si>
    <t>CR240BH-GA40/40</t>
  </si>
  <si>
    <t>CR240BH-GA50/50</t>
  </si>
  <si>
    <t>CR240BH-AS30/30</t>
  </si>
  <si>
    <t>CR240BH-AS45/45</t>
  </si>
  <si>
    <t>CR240BH-AS60/60</t>
  </si>
  <si>
    <t>CR240BH-ZM30/30</t>
  </si>
  <si>
    <t>CR240BH-ZM40/40</t>
  </si>
  <si>
    <t>CR240BH-ZM50/50</t>
  </si>
  <si>
    <t>CR240BH-UC</t>
  </si>
  <si>
    <t>CR160IF-EG12/12</t>
  </si>
  <si>
    <t>CR160IF-EG29/29</t>
  </si>
  <si>
    <t>CR160IF-EG47/47</t>
  </si>
  <si>
    <t>CR160IF-GI40/40</t>
  </si>
  <si>
    <t>CR160IF-GI50/50</t>
  </si>
  <si>
    <t>CR160IF-GI60/60</t>
  </si>
  <si>
    <t>CR160IF-GI70/70</t>
  </si>
  <si>
    <t>CR160IF-GA40/40</t>
  </si>
  <si>
    <t>CR160IF-GA50/50</t>
  </si>
  <si>
    <t>CR160IF-AS30/30</t>
  </si>
  <si>
    <t>CR160IF-AS45/45</t>
  </si>
  <si>
    <t>CR160IF-AS60/60</t>
  </si>
  <si>
    <t>CR160IF-ZM30/30</t>
  </si>
  <si>
    <t>CR160IF-ZM40/40</t>
  </si>
  <si>
    <t>CR160IF-ZM50/50</t>
  </si>
  <si>
    <t>CR160IF-UC</t>
  </si>
  <si>
    <t>CR180IF-EG12/12</t>
  </si>
  <si>
    <t>CR180IF-EG29/29</t>
  </si>
  <si>
    <t>CR180IF-EG47/47</t>
  </si>
  <si>
    <t>CR180IF-GI40/40</t>
  </si>
  <si>
    <t>CR180IF-GI50/50</t>
  </si>
  <si>
    <t>CR180IF-GI60/60</t>
  </si>
  <si>
    <t>CR180IF-GI70/70</t>
  </si>
  <si>
    <t>CR180IF-GA40/40</t>
  </si>
  <si>
    <t>CR180IF-GA50/50</t>
  </si>
  <si>
    <t>CR180IF-AS30/30</t>
  </si>
  <si>
    <t>CR180IF-AS45/45</t>
  </si>
  <si>
    <t>CR180IF-AS60/60</t>
  </si>
  <si>
    <t>CR180IF-ZM30/30</t>
  </si>
  <si>
    <t>CR180IF-ZM40/40</t>
  </si>
  <si>
    <t>CR180IF-ZM50/50</t>
  </si>
  <si>
    <t>CR180IF-UC</t>
  </si>
  <si>
    <t>CR210IF-EG12/12</t>
  </si>
  <si>
    <t>CR210IF-EG29/29</t>
  </si>
  <si>
    <t>CR210IF-EG47/47</t>
  </si>
  <si>
    <t>CR210IF-GI40/40</t>
  </si>
  <si>
    <t>CR210IF-GI50/50</t>
  </si>
  <si>
    <t>CR210IF-GI60/60</t>
  </si>
  <si>
    <t>CR210IF-GI70/70</t>
  </si>
  <si>
    <t>CR210IF-GA40/40</t>
  </si>
  <si>
    <t>CR210IF-GA50/50</t>
  </si>
  <si>
    <t>CR210IF-AS30/30</t>
  </si>
  <si>
    <t>CR210IF-AS45/45</t>
  </si>
  <si>
    <t>CR210IF-AS60/60</t>
  </si>
  <si>
    <t>CR210IF-ZM30/30</t>
  </si>
  <si>
    <t>CR210IF-ZM40/40</t>
  </si>
  <si>
    <t>CR210IF-ZM50/50</t>
  </si>
  <si>
    <t>CR210IF-UC</t>
  </si>
  <si>
    <t>CR240IF-EG12/12</t>
  </si>
  <si>
    <t>CR240IF-EG29/29</t>
  </si>
  <si>
    <t>CR240IF-EG47/47</t>
  </si>
  <si>
    <t>CR240IF-GI40/40</t>
  </si>
  <si>
    <t>CR240IF-GI50/50</t>
  </si>
  <si>
    <t>CR240IF-GI60/60</t>
  </si>
  <si>
    <t>CR240IF-GI70/70</t>
  </si>
  <si>
    <t>CR240IF-GA40/40</t>
  </si>
  <si>
    <t>CR240IF-GA50/50</t>
  </si>
  <si>
    <t>CR240IF-AS30/30</t>
  </si>
  <si>
    <t>CR240IF-AS45/45</t>
  </si>
  <si>
    <t>CR240IF-AS60/60</t>
  </si>
  <si>
    <t>CR240IF-ZM30/30</t>
  </si>
  <si>
    <t>CR240IF-ZM40/40</t>
  </si>
  <si>
    <t>CR240IF-ZM50/50</t>
  </si>
  <si>
    <t>CR240IF-UC</t>
  </si>
  <si>
    <t>CR210LA-EG12/12</t>
  </si>
  <si>
    <t>CR210LA-EG29/29</t>
  </si>
  <si>
    <t>CR210LA-EG47/47</t>
  </si>
  <si>
    <t>CR210LA-GI50/50</t>
  </si>
  <si>
    <t>CR210LA-GI60/60</t>
  </si>
  <si>
    <t>CR210LA-GI70/70</t>
  </si>
  <si>
    <t>CR210LA-GA40/40</t>
  </si>
  <si>
    <t>CR210LA-GA50/50</t>
  </si>
  <si>
    <t>CR210LA-AS30/30</t>
  </si>
  <si>
    <t>CR210LA-AS45/45</t>
  </si>
  <si>
    <t>CR210LA-AS60/60</t>
  </si>
  <si>
    <t>CR210LA-ZM30/30</t>
  </si>
  <si>
    <t>CR210LA-ZM40/40</t>
  </si>
  <si>
    <t>CR210LA-ZM50/50</t>
  </si>
  <si>
    <t>CR210LA-UC</t>
  </si>
  <si>
    <t>CR240LA-EG12/12</t>
  </si>
  <si>
    <t>CR240LA-EG29/29</t>
  </si>
  <si>
    <t>CR240LA-EG47/47</t>
  </si>
  <si>
    <t>CR240LA-GI40/40</t>
  </si>
  <si>
    <t>CR240LA-GI50/50</t>
  </si>
  <si>
    <t>CR240LA-GI60/60</t>
  </si>
  <si>
    <t>CR240LA-GI70/70</t>
  </si>
  <si>
    <t>CR240LA-GA40/40</t>
  </si>
  <si>
    <t>CR240LA-GA50/50</t>
  </si>
  <si>
    <t>CR240LA-AS30/30</t>
  </si>
  <si>
    <t>CR240LA-AS45/45</t>
  </si>
  <si>
    <t>CR240LA-AS60/60</t>
  </si>
  <si>
    <t>CR240LA-ZM30/30</t>
  </si>
  <si>
    <t>CR240LA-ZM40/40</t>
  </si>
  <si>
    <t>CR240LA-ZM50/50</t>
  </si>
  <si>
    <t>CR240LA-UC</t>
  </si>
  <si>
    <t>CR270LA-EG12/12</t>
  </si>
  <si>
    <t>CR270LA-EG29/29</t>
  </si>
  <si>
    <t>CR270LA-EG47/47</t>
  </si>
  <si>
    <t>CR270LA-GI40/40</t>
  </si>
  <si>
    <t>CR270LA-GI50/50</t>
  </si>
  <si>
    <t>CR270LA-GI60/60</t>
  </si>
  <si>
    <t>CR270LA-GI70/70</t>
  </si>
  <si>
    <t>CR270LA-GA40/40</t>
  </si>
  <si>
    <t>CR270LA-GA50/50</t>
  </si>
  <si>
    <t>CR270LA-AS30/30</t>
  </si>
  <si>
    <t>CR270LA-AS45/45</t>
  </si>
  <si>
    <t>CR270LA-AS60/60</t>
  </si>
  <si>
    <t>CR270LA-ZM30/30</t>
  </si>
  <si>
    <t>CR270LA-ZM40/40</t>
  </si>
  <si>
    <t>CR270LA-ZM50/50</t>
  </si>
  <si>
    <t>CR270LA-UC</t>
  </si>
  <si>
    <t>CR300LA-EG12/12</t>
  </si>
  <si>
    <t>CR300LA-EG29/29</t>
  </si>
  <si>
    <t>CR300LA-EG47/47</t>
  </si>
  <si>
    <t>CR300LA-GI40/40</t>
  </si>
  <si>
    <t>CR300LA-GI50/50</t>
  </si>
  <si>
    <t>CR300LA-GI60/60</t>
  </si>
  <si>
    <t>CR300LA-GI70/70</t>
  </si>
  <si>
    <t>CR300LA-GA40/40</t>
  </si>
  <si>
    <t>CR300LA-GA50/50</t>
  </si>
  <si>
    <t>CR300LA-AS30/30</t>
  </si>
  <si>
    <t>CR300LA-AS45/45</t>
  </si>
  <si>
    <t>CR300LA-AS60/60</t>
  </si>
  <si>
    <t>CR300LA-ZM30/30</t>
  </si>
  <si>
    <t>CR300LA-ZM40/40</t>
  </si>
  <si>
    <t>CR300LA-ZM50/50</t>
  </si>
  <si>
    <t>CR300LA-UC</t>
  </si>
  <si>
    <t>CR340LA-EG12/12</t>
  </si>
  <si>
    <t>CR340LA-EG29/29</t>
  </si>
  <si>
    <t>CR340LA-EG47/47</t>
  </si>
  <si>
    <t>CR340LA-GI40/40</t>
  </si>
  <si>
    <t>CR340LA-GI50/50</t>
  </si>
  <si>
    <t>CR340LA-GI60/60</t>
  </si>
  <si>
    <t>CR340LA-GI70/70</t>
  </si>
  <si>
    <t>CR340LA-GA40/40</t>
  </si>
  <si>
    <t>CR340LA-GA50/50</t>
  </si>
  <si>
    <t>CR340LA-AS30/30</t>
  </si>
  <si>
    <t>CR340LA-AS45/45</t>
  </si>
  <si>
    <t>CR340LA-AS60/60</t>
  </si>
  <si>
    <t>CR340LA-ZM30/30</t>
  </si>
  <si>
    <t>CR340LA-ZM40/40</t>
  </si>
  <si>
    <t>CR340LA-ZM50/50</t>
  </si>
  <si>
    <t>CR340LA-UC</t>
  </si>
  <si>
    <t>CR380LA-EG12/12</t>
  </si>
  <si>
    <t>CR380LA-EG29/29</t>
  </si>
  <si>
    <t>CR380LA-EG47/47</t>
  </si>
  <si>
    <t>CR380LA-GI40/40</t>
  </si>
  <si>
    <t>CR380LA-GI50/50</t>
  </si>
  <si>
    <t>CR380LA-GI60/60</t>
  </si>
  <si>
    <t>CR380LA-GI70/70</t>
  </si>
  <si>
    <t>CR380LA-GA40/40</t>
  </si>
  <si>
    <t>CR380LA-GA50/50</t>
  </si>
  <si>
    <t>CR380LA-AS30/30</t>
  </si>
  <si>
    <t>CR380LA-AS45/45</t>
  </si>
  <si>
    <t>CR380LA-AS60/60</t>
  </si>
  <si>
    <t>CR380LA-ZM30/30</t>
  </si>
  <si>
    <t>CR380LA-ZM40/40</t>
  </si>
  <si>
    <t>CR380LA-ZM50/50</t>
  </si>
  <si>
    <t>CR380LA-UC</t>
  </si>
  <si>
    <t>CR420LA-EG12/12</t>
  </si>
  <si>
    <t>CR420LA-EG29/29</t>
  </si>
  <si>
    <t>CR420LA-EG47/47</t>
  </si>
  <si>
    <t>CR420LA-GI40/40</t>
  </si>
  <si>
    <t>CR420LA-GI50/50</t>
  </si>
  <si>
    <t>CR420LA-GI60/60</t>
  </si>
  <si>
    <t>CR420LA-GI70/70</t>
  </si>
  <si>
    <t>CR420LA-GA40/40</t>
  </si>
  <si>
    <t>CR420LA-GA50/50</t>
  </si>
  <si>
    <t>CR420LA-AS30/30</t>
  </si>
  <si>
    <t>CR420LA-AS45/45</t>
  </si>
  <si>
    <t>CR420LA-AS60/60</t>
  </si>
  <si>
    <t>CR420LA-ZM30/30</t>
  </si>
  <si>
    <t>CR420LA-ZM40/40</t>
  </si>
  <si>
    <t>CR420LA-ZM50/50</t>
  </si>
  <si>
    <t>CR420LA-UC</t>
  </si>
  <si>
    <t>CR460LA-EG12/12</t>
  </si>
  <si>
    <t>CR460LA-EG29/29</t>
  </si>
  <si>
    <t>CR460LA-EG47/47</t>
  </si>
  <si>
    <t>CR460LA-GI40/40</t>
  </si>
  <si>
    <t>CR460LA-GI50/50</t>
  </si>
  <si>
    <t>CR460LA-GI60/60</t>
  </si>
  <si>
    <t>CR460LA-GI70/70</t>
  </si>
  <si>
    <t>CR460LA-GA40/40</t>
  </si>
  <si>
    <t>CR460LA-GA50/50</t>
  </si>
  <si>
    <t>CR460LA-AS30/30</t>
  </si>
  <si>
    <t>CR460LA-AS45/45</t>
  </si>
  <si>
    <t>CR460LA-AS60/60</t>
  </si>
  <si>
    <t>CR460LA-ZM30/30</t>
  </si>
  <si>
    <t>CR460LA-ZM40/40</t>
  </si>
  <si>
    <t>CR460LA-ZM50/50</t>
  </si>
  <si>
    <t>CR460LA-UC</t>
  </si>
  <si>
    <t>HR300LA-EG12/12</t>
  </si>
  <si>
    <t>HR300LA-EG29/29</t>
  </si>
  <si>
    <t>HR300LA-EG47/47</t>
  </si>
  <si>
    <t>HR300LA-GI40/40</t>
  </si>
  <si>
    <t>HR300LA-GI50/50</t>
  </si>
  <si>
    <t>HR300LA-GI60/60</t>
  </si>
  <si>
    <t>HR300LA-GI70/70</t>
  </si>
  <si>
    <t>HR300LA-GA40/40</t>
  </si>
  <si>
    <t>HR300LA-GA50/50</t>
  </si>
  <si>
    <t>HR300LA-AS30/30</t>
  </si>
  <si>
    <t>HR300LA-AS45/45</t>
  </si>
  <si>
    <t>HR300LA-AS60/60</t>
  </si>
  <si>
    <t>HR300LA-ZM30/30</t>
  </si>
  <si>
    <t>HR300LA-ZM40/40</t>
  </si>
  <si>
    <t>HR300LA-ZM50/50</t>
  </si>
  <si>
    <t>HR300LA-UC</t>
  </si>
  <si>
    <t>HR340LA-EG12/12</t>
  </si>
  <si>
    <t>HR340LA-EG29/29</t>
  </si>
  <si>
    <t>HR340LA-EG47/47</t>
  </si>
  <si>
    <t>HR340LA-GI40/40</t>
  </si>
  <si>
    <t>HR340LA-GI50/50</t>
  </si>
  <si>
    <t>HR340LA-GI60/60</t>
  </si>
  <si>
    <t>HR340LA-GI70/70</t>
  </si>
  <si>
    <t>HR340LA-GA40/40</t>
  </si>
  <si>
    <t>HR340LA-GA50/50</t>
  </si>
  <si>
    <t>HR340LA-AS30/30</t>
  </si>
  <si>
    <t>HR340LA-AS45/45</t>
  </si>
  <si>
    <t>HR340LA-AS60/60</t>
  </si>
  <si>
    <t>HR340LA-ZM30/30</t>
  </si>
  <si>
    <t>HR340LA-ZM40/40</t>
  </si>
  <si>
    <t>HR340LA-ZM50/50</t>
  </si>
  <si>
    <t>HR340LA-UC</t>
  </si>
  <si>
    <t>HR420LA-EG12/12</t>
  </si>
  <si>
    <t>HR420LA-EG29/29</t>
  </si>
  <si>
    <t>HR420LA-EG47/47</t>
  </si>
  <si>
    <t>HR420LA-GI40/40</t>
  </si>
  <si>
    <t>HR420LA-GI50/50</t>
  </si>
  <si>
    <t>HR420LA-GI60/60</t>
  </si>
  <si>
    <t>HR420LA-GI70/70</t>
  </si>
  <si>
    <t>HR420LA-GA40/40</t>
  </si>
  <si>
    <t>HR420LA-GA50/50</t>
  </si>
  <si>
    <t>HR420LA-AS30/30</t>
  </si>
  <si>
    <t>HR420LA-AS45/45</t>
  </si>
  <si>
    <t>HR420LA-AS60/60</t>
  </si>
  <si>
    <t>HR420LA-ZM30/30</t>
  </si>
  <si>
    <t>HR420LA-ZM40/40</t>
  </si>
  <si>
    <t>HR420LA-ZM50/50</t>
  </si>
  <si>
    <t>HR420LA-UC</t>
  </si>
  <si>
    <t>HR460LA-EG12/12</t>
  </si>
  <si>
    <t>HR460LA-EG29/29</t>
  </si>
  <si>
    <t>HR460LA-EG47/47</t>
  </si>
  <si>
    <t>HR460LA-GI40/40</t>
  </si>
  <si>
    <t>HR460LA-GI50/50</t>
  </si>
  <si>
    <t>HR460LA-GI60/60</t>
  </si>
  <si>
    <t>HR460LA-GI70/70</t>
  </si>
  <si>
    <t>HR460LA-GA40/40</t>
  </si>
  <si>
    <t>HR460LA-GA50/50</t>
  </si>
  <si>
    <t>HR460LA-AS30/30</t>
  </si>
  <si>
    <t>HR460LA-AS45/45</t>
  </si>
  <si>
    <t>HR460LA-AS60/60</t>
  </si>
  <si>
    <t>HR460LA-ZM30/30</t>
  </si>
  <si>
    <t>HR460LA-ZM40/40</t>
  </si>
  <si>
    <t>HR460LA-ZM50/50</t>
  </si>
  <si>
    <t>HR460LA-UC</t>
  </si>
  <si>
    <t>HR500LA-EG12/12</t>
  </si>
  <si>
    <t>HR500LA-EG29/29</t>
  </si>
  <si>
    <t>HR500LA-EG47/47</t>
  </si>
  <si>
    <t>HR500LA-GI40/40</t>
  </si>
  <si>
    <t>HR500LA-GI50/50</t>
  </si>
  <si>
    <t>HR500LA-GI60/60</t>
  </si>
  <si>
    <t>HR500LA-GI70/70</t>
  </si>
  <si>
    <t>HR500LA-GA40/40</t>
  </si>
  <si>
    <t>HR500LA-GA50/50</t>
  </si>
  <si>
    <t>HR500LA-AS30/30</t>
  </si>
  <si>
    <t>HR500LA-AS45/45</t>
  </si>
  <si>
    <t>HR500LA-AS60/60</t>
  </si>
  <si>
    <t>HR500LA-ZM30/30</t>
  </si>
  <si>
    <t>HR500LA-ZM40/40</t>
  </si>
  <si>
    <t>HR500LA-ZM50/50</t>
  </si>
  <si>
    <t>HR500LA-UC</t>
  </si>
  <si>
    <t>HR300MC-EG12/12</t>
  </si>
  <si>
    <t>HR300MC-EG29/29</t>
  </si>
  <si>
    <t>HR300MC-EG47/47</t>
  </si>
  <si>
    <t>HR300MC-GI40/40</t>
  </si>
  <si>
    <t>HR300MC-GI50/50</t>
  </si>
  <si>
    <t>HR300MC-GI60/60</t>
  </si>
  <si>
    <t>HR300MC-GI70/70</t>
  </si>
  <si>
    <t>HR300MC-GA40/40</t>
  </si>
  <si>
    <t>HR300MC-GA50/50</t>
  </si>
  <si>
    <t>HR300MC-AS30/30</t>
  </si>
  <si>
    <t>HR300MC-AS45/45</t>
  </si>
  <si>
    <t>HR300MC-AS60/60</t>
  </si>
  <si>
    <t>HR300MC-ZM30/30</t>
  </si>
  <si>
    <t>HR300MC-ZM40/40</t>
  </si>
  <si>
    <t>HR300MC-ZM50/50</t>
  </si>
  <si>
    <t>HR300MC-UC</t>
  </si>
  <si>
    <t>HR340MC-EG12/12</t>
  </si>
  <si>
    <t>HR340MC-EG29/29</t>
  </si>
  <si>
    <t>HR340MC-EG47/47</t>
  </si>
  <si>
    <t>HR340MC-GI40/40</t>
  </si>
  <si>
    <t>HR340MC-GI50/50</t>
  </si>
  <si>
    <t>HR340MC-GI60/60</t>
  </si>
  <si>
    <t>HR340MC-GI70/70</t>
  </si>
  <si>
    <t>HR340MC-GA40/40</t>
  </si>
  <si>
    <t>HR340MC-GA50/50</t>
  </si>
  <si>
    <t>HR340MC-AS30/30</t>
  </si>
  <si>
    <t>HR340MC-AS45/45</t>
  </si>
  <si>
    <t>HR340MC-AS60/60</t>
  </si>
  <si>
    <t>HR340MC-ZM30/30</t>
  </si>
  <si>
    <t>HR340MC-ZM40/40</t>
  </si>
  <si>
    <t>HR340MC-ZM50/50</t>
  </si>
  <si>
    <t>HR340MC-UC</t>
  </si>
  <si>
    <t>HR420MC-EG12/12</t>
  </si>
  <si>
    <t>HR420MC-EG29/29</t>
  </si>
  <si>
    <t>HR420MC-EG47/47</t>
  </si>
  <si>
    <t>HR420MC-GI40/40</t>
  </si>
  <si>
    <t>HR420MC-GI50/50</t>
  </si>
  <si>
    <t>HR420MC-GI60/60</t>
  </si>
  <si>
    <t>HR420MC-GI70/70</t>
  </si>
  <si>
    <t>HR420MC-GA40/40</t>
  </si>
  <si>
    <t>HR420MC-GA50/50</t>
  </si>
  <si>
    <t>HR420MC-AS30/30</t>
  </si>
  <si>
    <t>HR420MC-AS45/45</t>
  </si>
  <si>
    <t>HR420MC-AS60/60</t>
  </si>
  <si>
    <t>HR420MC-ZM30/30</t>
  </si>
  <si>
    <t>HR420MC-ZM40/40</t>
  </si>
  <si>
    <t>HR420MC-ZM50/50</t>
  </si>
  <si>
    <t>HR420MC-UC</t>
  </si>
  <si>
    <t>HR460MC-EG12/12</t>
  </si>
  <si>
    <t>HR460MC-EG29/29</t>
  </si>
  <si>
    <t>HR460MC-EG47/47</t>
  </si>
  <si>
    <t>HR460MC-GI40/40</t>
  </si>
  <si>
    <t>HR460MC-GI50/50</t>
  </si>
  <si>
    <t>HR460MC-GI60/60</t>
  </si>
  <si>
    <t>HR460MC-GI70/70</t>
  </si>
  <si>
    <t>HR460MC-GA40/40</t>
  </si>
  <si>
    <t>HR460MC-GA50/50</t>
  </si>
  <si>
    <t>HR460MC-AS30/30</t>
  </si>
  <si>
    <t>HR460MC-AS45/45</t>
  </si>
  <si>
    <t>HR460MC-AS60/60</t>
  </si>
  <si>
    <t>HR460MC-ZM30/30</t>
  </si>
  <si>
    <t>HR460MC-ZM40/40</t>
  </si>
  <si>
    <t>HR460MC-ZM50/50</t>
  </si>
  <si>
    <t>HR460MC-UC</t>
  </si>
  <si>
    <t>HR500MC-EG12/12</t>
  </si>
  <si>
    <t>HR500MC-EG29/29</t>
  </si>
  <si>
    <t>HR500MC-EG47/47</t>
  </si>
  <si>
    <t>HR500MC-GI40/40</t>
  </si>
  <si>
    <t>HR500MC-GI50/50</t>
  </si>
  <si>
    <t>HR500MC-GI60/60</t>
  </si>
  <si>
    <t>HR500MC-GI70/70</t>
  </si>
  <si>
    <t>HR500MC-GA40/40</t>
  </si>
  <si>
    <t>HR500MC-GA50/50</t>
  </si>
  <si>
    <t>HR500MC-AS30/30</t>
  </si>
  <si>
    <t>HR500MC-AS45/45</t>
  </si>
  <si>
    <t>HR500MC-AS60/60</t>
  </si>
  <si>
    <t>HR500MC-ZM30/30</t>
  </si>
  <si>
    <t>HR500MC-ZM40/40</t>
  </si>
  <si>
    <t>HR500MC-ZM50/50</t>
  </si>
  <si>
    <t>HR500MC-UC</t>
  </si>
  <si>
    <t>HR550MC-EG12/12</t>
  </si>
  <si>
    <t>HR550MC-EG29/29</t>
  </si>
  <si>
    <t>HR550MC-EG47/47</t>
  </si>
  <si>
    <t>HR550MC-GI40/40</t>
  </si>
  <si>
    <t>HR550MC-GI50/50</t>
  </si>
  <si>
    <t>HR550MC-GI60/60</t>
  </si>
  <si>
    <t>HR550MC-GI70/70</t>
  </si>
  <si>
    <t>HR550MC-GA40/40</t>
  </si>
  <si>
    <t>HR550MC-GA50/50</t>
  </si>
  <si>
    <t>HR550MC-AS30/30</t>
  </si>
  <si>
    <t>HR550MC-AS45/45</t>
  </si>
  <si>
    <t>HR550MC-AS60/60</t>
  </si>
  <si>
    <t>HR550MC-ZM30/30</t>
  </si>
  <si>
    <t>HR550MC-ZM40/40</t>
  </si>
  <si>
    <t>HR550MC-ZM50/50</t>
  </si>
  <si>
    <t>HR550MC-UC</t>
  </si>
  <si>
    <t>HR700MC-EG12/12</t>
  </si>
  <si>
    <t>HR700MC-EG29/29</t>
  </si>
  <si>
    <t>HR700MC-EG47/47</t>
  </si>
  <si>
    <t>HR700MC-GI40/40</t>
  </si>
  <si>
    <t>HR700MC-GI50/50</t>
  </si>
  <si>
    <t>HR700MC-GI60/60</t>
  </si>
  <si>
    <t>HR700MC-GI70/70</t>
  </si>
  <si>
    <t>HR700MC-GA40/40</t>
  </si>
  <si>
    <t>HR700MC-GA50/50</t>
  </si>
  <si>
    <t>HR700MC-AS30/30</t>
  </si>
  <si>
    <t>HR700MC-AS45/45</t>
  </si>
  <si>
    <t>HR700MC-AS60/60</t>
  </si>
  <si>
    <t>HR700MC-ZM30/30</t>
  </si>
  <si>
    <t>HR700MC-ZM40/40</t>
  </si>
  <si>
    <t>HR700MC-ZM50/50</t>
  </si>
  <si>
    <t>HR700MC-UC</t>
  </si>
  <si>
    <t>HR660Y760T-CP-EG12/12</t>
  </si>
  <si>
    <t xml:space="preserve">Mehrphasenstähle </t>
  </si>
  <si>
    <t>HR660Y760T-CP-EG29/29</t>
  </si>
  <si>
    <t>HR660Y760T-CP-EG47/47</t>
  </si>
  <si>
    <t>HR660Y760T-CP-GI40/40</t>
  </si>
  <si>
    <t>HR660Y760T-CP-GI50/50</t>
  </si>
  <si>
    <t>HR660Y760T-CP-GI60/60</t>
  </si>
  <si>
    <t>HR660Y760T-CP-GI70/70</t>
  </si>
  <si>
    <t>HR660Y760T-CP-GA40/40</t>
  </si>
  <si>
    <t>HR660Y760T-CP-GA50/50</t>
  </si>
  <si>
    <t>HR660Y760T-CP-AS30/30</t>
  </si>
  <si>
    <t>HR660Y760T-CP-AS45/45</t>
  </si>
  <si>
    <t>HR660Y760T-CP-AS60/60</t>
  </si>
  <si>
    <t>HR660Y760T-CP-ZM30/30</t>
  </si>
  <si>
    <t>HR660Y760T-CP-ZM40/40</t>
  </si>
  <si>
    <t>HR660Y760T-CP-ZM50/50</t>
  </si>
  <si>
    <t>HR660Y760T-CP-UC</t>
  </si>
  <si>
    <t>CR570Y780T-CP-EG12/12</t>
  </si>
  <si>
    <t>CR570Y780T-CP-EG29/29</t>
  </si>
  <si>
    <t>CR570Y780T-CP-EG47/47</t>
  </si>
  <si>
    <t>CR570Y780T-CP-GI40/40</t>
  </si>
  <si>
    <t>CR570Y780T-CP-GI50/50</t>
  </si>
  <si>
    <t>CR570Y780T-CP-GI60/60</t>
  </si>
  <si>
    <t>CR570Y780T-CP-GI70/70</t>
  </si>
  <si>
    <t>CR570Y780T-CP-GA40/40</t>
  </si>
  <si>
    <t>CR570Y780T-CP-GA50/50</t>
  </si>
  <si>
    <t>CR570Y780T-CP-AS30/30</t>
  </si>
  <si>
    <t>CR570Y780T-CP-AS45/45</t>
  </si>
  <si>
    <t>CR570Y780T-CP-AS60/60</t>
  </si>
  <si>
    <t>CR570Y780T-CP-ZM30/30</t>
  </si>
  <si>
    <t>CR570Y780T-CP-ZM40/40</t>
  </si>
  <si>
    <t>CR570Y780T-CP-ZM50/50</t>
  </si>
  <si>
    <t>CR570Y780T-CP-UC</t>
  </si>
  <si>
    <t>CR780Y980T-CP-EG12/12</t>
  </si>
  <si>
    <t>CR780Y980T-CP-EG29/29</t>
  </si>
  <si>
    <t>CR780Y980T-CP-EG47/47</t>
  </si>
  <si>
    <t>CR780Y980T-CP-GI40/40</t>
  </si>
  <si>
    <t>CR780Y980T-CP-GI50/50</t>
  </si>
  <si>
    <t>CR780Y980T-CP-GI60/60</t>
  </si>
  <si>
    <t>CR780Y980T-CP-GI70/70</t>
  </si>
  <si>
    <t>CR780Y980T-CP-GA40/40</t>
  </si>
  <si>
    <t>CR780Y980T-CP-GA50/50</t>
  </si>
  <si>
    <t>CR780Y980T-CP-AS30/30</t>
  </si>
  <si>
    <t>CR780Y980T-CP-AS45/45</t>
  </si>
  <si>
    <t>CR780Y980T-CP-AS60/60</t>
  </si>
  <si>
    <t>CR780Y980T-CP-ZM30/30</t>
  </si>
  <si>
    <t>CR780Y980T-CP-ZM40/40</t>
  </si>
  <si>
    <t>CR780Y980T-CP-ZM50/50</t>
  </si>
  <si>
    <t>CR780Y980T-CP-UC</t>
  </si>
  <si>
    <t>CR400Y690T-TR-EG12/12</t>
  </si>
  <si>
    <t>CR400Y690T-TR-EG29/29</t>
  </si>
  <si>
    <t>CR400Y690T-TR-EG47/47</t>
  </si>
  <si>
    <t>CR400Y690T-TR-GI40/40</t>
  </si>
  <si>
    <t>CR400Y690T-TR-GI50/50</t>
  </si>
  <si>
    <t>CR400Y690T-TR-GI60/60</t>
  </si>
  <si>
    <t>CR400Y690T-TR-GI70/70</t>
  </si>
  <si>
    <t>CR400Y690T-TR-GA40/40</t>
  </si>
  <si>
    <t>CR400Y690T-TR-GA50/50</t>
  </si>
  <si>
    <t>CR400Y690T-TR-AS30/30</t>
  </si>
  <si>
    <t>CR400Y690T-TR-AS45/45</t>
  </si>
  <si>
    <t>CR400Y690T-TR-AS60/60</t>
  </si>
  <si>
    <t>CR400Y690T-TR-ZM30/30</t>
  </si>
  <si>
    <t>CR400Y690T-TR-ZM40/40</t>
  </si>
  <si>
    <t>CR400Y690T-TR-ZM50/50</t>
  </si>
  <si>
    <t>CR400Y690T-TR-UC</t>
  </si>
  <si>
    <t>CR450Y780T-TR-EG12/12</t>
  </si>
  <si>
    <t>CR450Y780T-TR-EG29/29</t>
  </si>
  <si>
    <t>CR450Y780T-TR-EG47/47</t>
  </si>
  <si>
    <t>CR450Y780T-TR-GI40/40</t>
  </si>
  <si>
    <t>CR450Y780T-TR-GI50/50</t>
  </si>
  <si>
    <t>CR450Y780T-TR-GI60/60</t>
  </si>
  <si>
    <t>CR450Y780T-TR-GI70/70</t>
  </si>
  <si>
    <t>CR450Y780T-TR-GA40/40</t>
  </si>
  <si>
    <t>CR450Y780T-TR-GA50/50</t>
  </si>
  <si>
    <t>CR450Y780T-TR-AS30/30</t>
  </si>
  <si>
    <t>CR450Y780T-TR-AS45/45</t>
  </si>
  <si>
    <t>CR450Y780T-TR-AS60/60</t>
  </si>
  <si>
    <t>CR450Y780T-TR-ZM30/30</t>
  </si>
  <si>
    <t>CR450Y780T-TR-ZM40/40</t>
  </si>
  <si>
    <t>CR450Y780T-TR-ZM50/50</t>
  </si>
  <si>
    <t>CR450Y780T-TR-UC</t>
  </si>
  <si>
    <t>CR290Y490T-DP-EG12/12</t>
  </si>
  <si>
    <t>CR290Y490T-DP-EG29/29</t>
  </si>
  <si>
    <t>CR290Y490T-DP-EG47/47</t>
  </si>
  <si>
    <t>CR290Y490T-DP-GI40/40</t>
  </si>
  <si>
    <t>CR290Y490T-DP-GI50/50</t>
  </si>
  <si>
    <t>CR290Y490T-DP-GI60/60</t>
  </si>
  <si>
    <t>CR290Y490T-DP-GI70/70</t>
  </si>
  <si>
    <t>CR290Y490T-DP-GA40/40</t>
  </si>
  <si>
    <t>CR290Y490T-DP-GA50/50</t>
  </si>
  <si>
    <t>CR290Y490T-DP-AS30/30</t>
  </si>
  <si>
    <t>CR290Y490T-DP-AS45/45</t>
  </si>
  <si>
    <t>CR290Y490T-DP-AS60/60</t>
  </si>
  <si>
    <t>CR290Y490T-DP-ZM30/30</t>
  </si>
  <si>
    <t>CR290Y490T-DP-ZM40/40</t>
  </si>
  <si>
    <t>CR290Y490T-DP-ZM50/50</t>
  </si>
  <si>
    <t>CR290Y490T-DP-UC</t>
  </si>
  <si>
    <t>CR330Y590T-DP-EG12/12</t>
  </si>
  <si>
    <t>CR330Y590T-DP-EG29/29</t>
  </si>
  <si>
    <t>CR330Y590T-DP-EG47/47</t>
  </si>
  <si>
    <t>CR330Y590T-DP-GI40/40</t>
  </si>
  <si>
    <t>CR330Y590T-DP-GI50/50</t>
  </si>
  <si>
    <t>CR330Y590T-DP-GI60/60</t>
  </si>
  <si>
    <t>CR330Y590T-DP-GI70/70</t>
  </si>
  <si>
    <t>CR330Y590T-DP-GA40/40</t>
  </si>
  <si>
    <t>CR330Y590T-DP-GA50/50</t>
  </si>
  <si>
    <t>CR330Y590T-DP-AS30/30</t>
  </si>
  <si>
    <t>CR330Y590T-DP-AS45/45</t>
  </si>
  <si>
    <t>CR330Y590T-DP-AS60/60</t>
  </si>
  <si>
    <t>CR330Y590T-DP-ZM30/30</t>
  </si>
  <si>
    <t>CR330Y590T-DP-ZM40/40</t>
  </si>
  <si>
    <t>CR330Y590T-DP-ZM50/50</t>
  </si>
  <si>
    <t>CR330Y590T-DP-UC</t>
  </si>
  <si>
    <t>CR440Y780T-DP-EG12/12</t>
  </si>
  <si>
    <t>CR440Y780T-DP-EG29/29</t>
  </si>
  <si>
    <t>CR440Y780T-DP-EG47/47</t>
  </si>
  <si>
    <t>CR440Y780T-DP-GI40/40</t>
  </si>
  <si>
    <t>CR440Y780T-DP-GI50/50</t>
  </si>
  <si>
    <t>CR440Y780T-DP-GI60/60</t>
  </si>
  <si>
    <t>CR440Y780T-DP-GI70/70</t>
  </si>
  <si>
    <t>CR440Y780T-DP-GA40/40</t>
  </si>
  <si>
    <t>CR440Y780T-DP-GA50/50</t>
  </si>
  <si>
    <t>CR440Y780T-DP-AS30/30</t>
  </si>
  <si>
    <t>CR440Y780T-DP-AS45/45</t>
  </si>
  <si>
    <t>CR440Y780T-DP-AS60/60</t>
  </si>
  <si>
    <t>CR440Y780T-DP-ZM30/30</t>
  </si>
  <si>
    <t>CR440Y780T-DP-ZM40/40</t>
  </si>
  <si>
    <t>CR440Y780T-DP-ZM50/50</t>
  </si>
  <si>
    <t>CR440Y780T-DP-UC</t>
  </si>
  <si>
    <t>CR590Y980T-DP-EG12/12</t>
  </si>
  <si>
    <t>CR590Y980T-DP-EG29/29</t>
  </si>
  <si>
    <t>CR590Y980T-DP-EG47/47</t>
  </si>
  <si>
    <t>CR590Y980T-DP-GI40/40</t>
  </si>
  <si>
    <t>CR590Y980T-DP-GI50/50</t>
  </si>
  <si>
    <t>CR590Y980T-DP-GI60/60</t>
  </si>
  <si>
    <t>CR590Y980T-DP-GI70/70</t>
  </si>
  <si>
    <t>CR590Y980T-DP-GA40/40</t>
  </si>
  <si>
    <t>CR590Y980T-DP-GA50/50</t>
  </si>
  <si>
    <t>CR590Y980T-DP-AS30/30</t>
  </si>
  <si>
    <t>CR590Y980T-DP-AS45/45</t>
  </si>
  <si>
    <t>CR590Y980T-DP-AS60/60</t>
  </si>
  <si>
    <t>CR590Y980T-DP-ZM30/30</t>
  </si>
  <si>
    <t>CR590Y980T-DP-ZM40/40</t>
  </si>
  <si>
    <t>CR590Y980T-DP-ZM50/50</t>
  </si>
  <si>
    <t>CR590Y980T-DP-UC</t>
  </si>
  <si>
    <t>CR700Y980T-DP-EG12/12</t>
  </si>
  <si>
    <t>CR700Y980T-DP-EG29/29</t>
  </si>
  <si>
    <t>CR700Y980T-DP-EG47/47</t>
  </si>
  <si>
    <t>CR700Y980T-DP-GI40/40</t>
  </si>
  <si>
    <t>CR700Y980T-DP-GI50/50</t>
  </si>
  <si>
    <t>CR700Y980T-DP-GI60/60</t>
  </si>
  <si>
    <t>CR700Y980T-DP-GI70/70</t>
  </si>
  <si>
    <t>CR700Y980T-DP-GA40/40</t>
  </si>
  <si>
    <t>CR700Y980T-DP-GA50/50</t>
  </si>
  <si>
    <t>CR700Y980T-DP-AS30/30</t>
  </si>
  <si>
    <t>CR700Y980T-DP-AS45/45</t>
  </si>
  <si>
    <t>CR700Y980T-DP-AS60/60</t>
  </si>
  <si>
    <t>CR700Y980T-DP-ZM30/30</t>
  </si>
  <si>
    <t>CR700Y980T-DP-ZM40/40</t>
  </si>
  <si>
    <t>CR700Y980T-DP-ZM50/50</t>
  </si>
  <si>
    <t>CR700Y980T-DP-UC</t>
  </si>
  <si>
    <t>HR330Y580T-DP-EG12/12</t>
  </si>
  <si>
    <t>HR330Y580T-DP-EG29/29</t>
  </si>
  <si>
    <t>HR330Y580T-DP-EG47/47</t>
  </si>
  <si>
    <t>HR330Y580T-DP-GI40/40</t>
  </si>
  <si>
    <t>HR330Y580T-DP-GI50/50</t>
  </si>
  <si>
    <t>HR330Y580T-DP-GI60/60</t>
  </si>
  <si>
    <t>HR330Y580T-DP-GI70/70</t>
  </si>
  <si>
    <t>HR330Y580T-DP-GA40/40</t>
  </si>
  <si>
    <t>HR330Y580T-DP-GA50/50</t>
  </si>
  <si>
    <t>HR330Y580T-DP-AS30/30</t>
  </si>
  <si>
    <t>HR330Y580T-DP-AS45/45</t>
  </si>
  <si>
    <t>HR330Y580T-DP-AS60/60</t>
  </si>
  <si>
    <t>HR330Y580T-DP-ZM30/30</t>
  </si>
  <si>
    <t>HR330Y580T-DP-ZM40/40</t>
  </si>
  <si>
    <t>HR330Y580T-DP-ZM50/50</t>
  </si>
  <si>
    <t>HR330Y580T-DP-UC</t>
  </si>
  <si>
    <t>HR900Y1180T-MS-EG12/12</t>
  </si>
  <si>
    <t>HR900Y1180T-MS-EG29/29</t>
  </si>
  <si>
    <t>HR900Y1180T-MS-EG47/47</t>
  </si>
  <si>
    <t>HR900Y1180T-MS-GI40/40</t>
  </si>
  <si>
    <t>HR900Y1180T-MS-GI50/50</t>
  </si>
  <si>
    <t>HR900Y1180T-MS-GI60/60</t>
  </si>
  <si>
    <t>HR900Y1180T-MS-GI70/70</t>
  </si>
  <si>
    <t>HR900Y1180T-MS-GA40/40</t>
  </si>
  <si>
    <t>HR900Y1180T-MS-GA50/50</t>
  </si>
  <si>
    <t>HR900Y1180T-MS-AS30/30</t>
  </si>
  <si>
    <t>HR900Y1180T-MS-AS45/45</t>
  </si>
  <si>
    <t>HR900Y1180T-MS-AS60/60</t>
  </si>
  <si>
    <t>HR900Y1180T-MS-ZM30/30</t>
  </si>
  <si>
    <t>HR900Y1180T-MS-ZM40/40</t>
  </si>
  <si>
    <t>HR900Y1180T-MS-ZM50/50</t>
  </si>
  <si>
    <t>HR900Y1180T-MS-UC</t>
  </si>
  <si>
    <t>HR300Y450T-FB-EG12/12</t>
  </si>
  <si>
    <t>HR300Y450T-FB-EG29/29</t>
  </si>
  <si>
    <t>HR300Y450T-FB-EG47/47</t>
  </si>
  <si>
    <t>HR300Y450T-FB-GI40/40</t>
  </si>
  <si>
    <t>HR300Y450T-FB-GI50/50</t>
  </si>
  <si>
    <t>HR300Y450T-FB-GI60/60</t>
  </si>
  <si>
    <t>HR300Y450T-FB-GI70/70</t>
  </si>
  <si>
    <t>HR300Y450T-FB-GA40/40</t>
  </si>
  <si>
    <t>HR300Y450T-FB-GA50/50</t>
  </si>
  <si>
    <t>HR300Y450T-FB-AS30/30</t>
  </si>
  <si>
    <t>HR300Y450T-FB-AS45/45</t>
  </si>
  <si>
    <t>HR300Y450T-FB-AS60/60</t>
  </si>
  <si>
    <t>HR300Y450T-FB-ZM30/30</t>
  </si>
  <si>
    <t>HR300Y450T-FB-ZM40/40</t>
  </si>
  <si>
    <t>HR300Y450T-FB-ZM50/50</t>
  </si>
  <si>
    <t>HR300Y450T-FB-UC</t>
  </si>
  <si>
    <t>HR440Y580T-FB-EG12/12</t>
  </si>
  <si>
    <t>HR440Y580T-FB-EG29/29</t>
  </si>
  <si>
    <t>HR440Y580T-FB-EG47/47</t>
  </si>
  <si>
    <t>HR440Y580T-FB-GI40/40</t>
  </si>
  <si>
    <t>HR440Y580T-FB-GI50/50</t>
  </si>
  <si>
    <t>HR440Y580T-FB-GI60/60</t>
  </si>
  <si>
    <t>HR440Y580T-FB-GI70/70</t>
  </si>
  <si>
    <t>HR440Y580T-FB-GA40/40</t>
  </si>
  <si>
    <t>HR440Y580T-FB-GA50/50</t>
  </si>
  <si>
    <t>HR440Y580T-FB-AS30/30</t>
  </si>
  <si>
    <t>HR440Y580T-FB-AS45/45</t>
  </si>
  <si>
    <t>HR440Y580T-FB-AS60/60</t>
  </si>
  <si>
    <t>HR440Y580T-FB-ZM30/30</t>
  </si>
  <si>
    <t>HR440Y580T-FB-ZM40/40</t>
  </si>
  <si>
    <t>HR440Y580T-FB-ZM50/50</t>
  </si>
  <si>
    <t>HR440Y580T-FB-UC</t>
  </si>
  <si>
    <t>HR600Y780T-FB-EG12/12</t>
  </si>
  <si>
    <t>HR600Y780T-FB-EG29/29</t>
  </si>
  <si>
    <t>HR600Y780T-FB-EG47/47</t>
  </si>
  <si>
    <t>HR600Y780T-FB-GI40/40</t>
  </si>
  <si>
    <t>HR600Y780T-FB-GI50/50</t>
  </si>
  <si>
    <t>HR600Y780T-FB-GI60/60</t>
  </si>
  <si>
    <t>HR600Y780T-FB-GI70/70</t>
  </si>
  <si>
    <t>HR600Y780T-FB-GA40/40</t>
  </si>
  <si>
    <t>HR600Y780T-FB-GA50/50</t>
  </si>
  <si>
    <t>HR600Y780T-FB-AS30/30</t>
  </si>
  <si>
    <t>HR600Y780T-FB-AS45/45</t>
  </si>
  <si>
    <t>HR600Y780T-FB-AS60/60</t>
  </si>
  <si>
    <t>HR600Y780T-FB-ZM30/30</t>
  </si>
  <si>
    <t>HR600Y780T-FB-ZM40/40</t>
  </si>
  <si>
    <t>HR600Y780T-FB-ZM50/50</t>
  </si>
  <si>
    <t>HR600Y780T-FB-UC</t>
  </si>
  <si>
    <t>TL 4225-AS30/30</t>
  </si>
  <si>
    <t>TL 4225-GI60/60</t>
  </si>
  <si>
    <t>TL 4225-GI85/85</t>
  </si>
  <si>
    <t>TL 4225-CR</t>
  </si>
  <si>
    <t>TL 4225-HR</t>
  </si>
  <si>
    <t>Kürzen Wst 1</t>
  </si>
  <si>
    <t>Kürzen Wst 2</t>
  </si>
  <si>
    <t>Kürzen Wst 3</t>
  </si>
  <si>
    <t xml:space="preserve"> [mm]</t>
  </si>
  <si>
    <r>
      <t xml:space="preserve">Startparameter </t>
    </r>
    <r>
      <rPr>
        <b/>
        <sz val="10"/>
        <color indexed="62"/>
        <rFont val="Arial"/>
        <family val="2"/>
      </rPr>
      <t>Mikropunktschweißen</t>
    </r>
    <r>
      <rPr>
        <sz val="10"/>
        <color indexed="62"/>
        <rFont val="Arial"/>
        <family val="2"/>
      </rPr>
      <t xml:space="preserve">: </t>
    </r>
  </si>
  <si>
    <r>
      <t>            16‘er Schweißkappen mit Arbeitsfläche verwenden (</t>
    </r>
    <r>
      <rPr>
        <sz val="10"/>
        <color indexed="62"/>
        <rFont val="Symbol"/>
        <family val="1"/>
        <charset val="2"/>
      </rPr>
      <t>Æ</t>
    </r>
    <r>
      <rPr>
        <sz val="10"/>
        <color indexed="62"/>
        <rFont val="Arial"/>
        <family val="2"/>
      </rPr>
      <t xml:space="preserve"> 16, AF4R50) – 39-D 1978-2</t>
    </r>
  </si>
  <si>
    <r>
      <t>            16‘er Schweißkappen mit Arbeitsfläche verwenden (</t>
    </r>
    <r>
      <rPr>
        <sz val="10"/>
        <color indexed="62"/>
        <rFont val="Symbol"/>
        <family val="1"/>
        <charset val="2"/>
      </rPr>
      <t>Æ</t>
    </r>
    <r>
      <rPr>
        <sz val="10"/>
        <color indexed="62"/>
        <rFont val="Arial"/>
        <family val="2"/>
      </rPr>
      <t xml:space="preserve"> 16, AF5R15) – 59D 388 863 </t>
    </r>
  </si>
  <si>
    <t>            Kraft=1,0kN</t>
  </si>
  <si>
    <t>            Strom= 4,3kA</t>
  </si>
  <si>
    <t>            Schweißzeit= 350ms</t>
  </si>
  <si>
    <r>
      <t xml:space="preserve">Startparameter </t>
    </r>
    <r>
      <rPr>
        <b/>
        <sz val="10"/>
        <color indexed="62"/>
        <rFont val="Arial"/>
        <family val="2"/>
      </rPr>
      <t>Stoßpunkten (Falzflanschfixieren)</t>
    </r>
    <r>
      <rPr>
        <sz val="10"/>
        <color indexed="62"/>
        <rFont val="Arial"/>
        <family val="2"/>
      </rPr>
      <t xml:space="preserve">: </t>
    </r>
  </si>
  <si>
    <t>            Schweißzeit= 90ms</t>
  </si>
  <si>
    <t>ABB</t>
  </si>
  <si>
    <t>Roboterhersteller</t>
  </si>
  <si>
    <t>SEW</t>
  </si>
  <si>
    <t>Motorhersteller</t>
  </si>
  <si>
    <t>C8000</t>
  </si>
  <si>
    <t>Zangengrundkörper</t>
  </si>
  <si>
    <t>CMP71L</t>
  </si>
  <si>
    <t>Fanuc</t>
  </si>
  <si>
    <t>KUKA X120 Doppel V1.0</t>
  </si>
  <si>
    <t>KUKA</t>
  </si>
  <si>
    <t>ABB X120 V1.0</t>
  </si>
  <si>
    <t>CMP71M</t>
  </si>
  <si>
    <t>X120</t>
  </si>
  <si>
    <t>CMP63L</t>
  </si>
  <si>
    <t>KUKA X100 V1.0</t>
  </si>
  <si>
    <t>ABB X100 V1.0</t>
  </si>
  <si>
    <t>X100</t>
  </si>
  <si>
    <t>CMP63M</t>
  </si>
  <si>
    <t>KUKA C8000 Tunnel V1.0</t>
  </si>
  <si>
    <t>ABB C8000 Tunnel V1.0</t>
  </si>
  <si>
    <t>C8000 Tunnel</t>
  </si>
  <si>
    <t>KUKA C8000 V1.0</t>
  </si>
  <si>
    <t>ABB C8000 V1.0</t>
  </si>
  <si>
    <t>CMP63S</t>
  </si>
  <si>
    <t>KUKA C5000 V1.0</t>
  </si>
  <si>
    <t>ABB C5000 V1.0</t>
  </si>
  <si>
    <t>C5000</t>
  </si>
  <si>
    <t>Min. Kraft [N]</t>
  </si>
  <si>
    <t>Sprache/Language</t>
  </si>
  <si>
    <t>DE</t>
  </si>
  <si>
    <t>ENG</t>
  </si>
  <si>
    <t>Sprache</t>
  </si>
  <si>
    <t>AF1</t>
  </si>
  <si>
    <t>AF2/3</t>
  </si>
  <si>
    <t>R1</t>
  </si>
  <si>
    <t>R2/3</t>
  </si>
  <si>
    <t>Zangentyp</t>
  </si>
  <si>
    <t>Zangentyp                Gun Type</t>
  </si>
  <si>
    <t>Roboterschweißzange / 
Robot Welding Gun</t>
  </si>
  <si>
    <t>Servopneumatische Schweißzange / 
Servopneumatic Welding Gun</t>
  </si>
  <si>
    <t>SPZ</t>
  </si>
  <si>
    <t>RZ</t>
  </si>
  <si>
    <t>-</t>
  </si>
  <si>
    <t>Ergebnis SPZ</t>
  </si>
  <si>
    <t>Ergebnis RZ</t>
  </si>
  <si>
    <t>CR3-EG29</t>
  </si>
  <si>
    <t>CR3-EG12</t>
  </si>
  <si>
    <t>CR1IF-EG12</t>
  </si>
  <si>
    <t>CR1IF-EG29</t>
  </si>
  <si>
    <t>CR1IF-EG47</t>
  </si>
  <si>
    <t>CR1Non-IF-EG12</t>
  </si>
  <si>
    <t>CR1Non-IF-EG29</t>
  </si>
  <si>
    <t>CR1Non-IF-EG47</t>
  </si>
  <si>
    <t>CR1-EG12</t>
  </si>
  <si>
    <t>CR1-EG29</t>
  </si>
  <si>
    <t>CR1-EG47</t>
  </si>
  <si>
    <t>CR2IF-EG12</t>
  </si>
  <si>
    <t>CR2IF-EG29</t>
  </si>
  <si>
    <t>CR2IF-EG47</t>
  </si>
  <si>
    <t>CR2Non-IF-EG12</t>
  </si>
  <si>
    <t>CR2Non-IF-EG29</t>
  </si>
  <si>
    <t>CR2Non-IF-EG47</t>
  </si>
  <si>
    <t>CR2-EG12</t>
  </si>
  <si>
    <t>CR2-EG29</t>
  </si>
  <si>
    <t>CR2-EG47</t>
  </si>
  <si>
    <t>CR3IF-EG12</t>
  </si>
  <si>
    <t>CR3IF-EG29</t>
  </si>
  <si>
    <t>CR3IF-EG47</t>
  </si>
  <si>
    <t>CR3Non-IF-EG12</t>
  </si>
  <si>
    <t>CR3Non-IF-EG29</t>
  </si>
  <si>
    <t>CR3Non-IF-EG47</t>
  </si>
  <si>
    <t>CR3-EG47</t>
  </si>
  <si>
    <t>CR4IF-EG12</t>
  </si>
  <si>
    <t>CR4IF-EG29</t>
  </si>
  <si>
    <t>CR4IF-EG47</t>
  </si>
  <si>
    <t>CR4Non-IF-EG12</t>
  </si>
  <si>
    <t>CR4Non-IF-EG29</t>
  </si>
  <si>
    <t>CR4Non-IF-EG47</t>
  </si>
  <si>
    <t>CR4-EG12</t>
  </si>
  <si>
    <t>CR4-EG29</t>
  </si>
  <si>
    <t>CR4-EG47</t>
  </si>
  <si>
    <t>CR4-GA40</t>
  </si>
  <si>
    <t>CR5IF-EG12</t>
  </si>
  <si>
    <t>CR5IF-EG29</t>
  </si>
  <si>
    <t>CR5IF-EG47</t>
  </si>
  <si>
    <t>CR5Non-IF-EG12</t>
  </si>
  <si>
    <t>CR5Non-IF-EG29</t>
  </si>
  <si>
    <t>CR5Non-IF-EG47</t>
  </si>
  <si>
    <t>CR5-EG12</t>
  </si>
  <si>
    <t>CR5-EG29</t>
  </si>
  <si>
    <t>CR5-EG47</t>
  </si>
  <si>
    <t>CR6IF-EG12</t>
  </si>
  <si>
    <t>CR6IF-EG29</t>
  </si>
  <si>
    <t>CR6IF-EG47</t>
  </si>
  <si>
    <t>CR6Non-IF-EG12</t>
  </si>
  <si>
    <t>CR6Non-IF-EG29</t>
  </si>
  <si>
    <t>CR6Non-IF-EG47</t>
  </si>
  <si>
    <t>CR6-EG12</t>
  </si>
  <si>
    <t>CR6-EG29</t>
  </si>
  <si>
    <t>CR6-EG47</t>
  </si>
  <si>
    <t>HR2IF-EG12</t>
  </si>
  <si>
    <t>HR2IF-EG29</t>
  </si>
  <si>
    <t>HR2IF-EG47</t>
  </si>
  <si>
    <t>HR2Non-IF-EG12</t>
  </si>
  <si>
    <t>HR2Non-IF-EG29</t>
  </si>
  <si>
    <t>HR2Non-IF-EG47</t>
  </si>
  <si>
    <t>HR2-EG12</t>
  </si>
  <si>
    <t>HR2-EG29</t>
  </si>
  <si>
    <t>HR2-EG47</t>
  </si>
  <si>
    <t>Schweißzeit beim Stoßpunkten von 300ms auf 90 ms reduziert</t>
  </si>
  <si>
    <r>
      <t xml:space="preserve">Version 06 </t>
    </r>
    <r>
      <rPr>
        <b/>
        <u/>
        <sz val="10"/>
        <rFont val="Symbol"/>
        <family val="1"/>
        <charset val="2"/>
      </rPr>
      <t xml:space="preserve">Þ </t>
    </r>
    <r>
      <rPr>
        <b/>
        <u/>
        <sz val="10"/>
        <rFont val="Arial"/>
        <family val="2"/>
      </rPr>
      <t>Version 08</t>
    </r>
  </si>
  <si>
    <t>automatische Elektrodenkappen und Fräserauswahl verfahrensspezifisch und schweißkraftabhängig hinzugefügt</t>
  </si>
  <si>
    <t>statt Punktdurchmesser wird Linsendurchmesser als Anforderung angegeben</t>
  </si>
  <si>
    <t>Spalten für Parameterberechnung übersichtlicher sortiert (Clusterung in Zwischenrechnung, Schweißparameter, Anforderung, benötigte Elektrodenkappen für Schweißpunkt)</t>
  </si>
  <si>
    <t xml:space="preserve">Mikropunktschweißen und Parametrierung hierzu hinzugefügt </t>
  </si>
  <si>
    <t>manuelle Auswahl vom Sonderfräsmessern oder Sonderelektroden ermöglicht</t>
  </si>
  <si>
    <t>Schweißparameterberechnung aus Version 06 übernommen (Anpassung Schweißzeit, Schweißstrom und Schweißkraft als Maßnahme gegen Plateubildung auf den Elektrodenkappen bei 22MnB5 außen)</t>
  </si>
  <si>
    <t>Zellen für Zylinderauslegung neu sortiert</t>
  </si>
  <si>
    <t>Zellen für Motorauslegung hinzugefügt</t>
  </si>
  <si>
    <t>Validierung Werkstoffbezeichnung, nur Materialbezeichnung nach VW50065 + TL 4225 zulässig, 4 Sonderwerkstoffe können mit Angabe der Streckgrenze ergänzt werden</t>
  </si>
  <si>
    <t>Punktplan deutsch/englisch zusammengeführt</t>
  </si>
  <si>
    <t>Maximale Zangenkraft laut Zeichnung hinzugefügt</t>
  </si>
  <si>
    <t>Thomas.Noack@Volkswagen.de</t>
  </si>
  <si>
    <t>Erstelller Vorlage:</t>
  </si>
  <si>
    <t>I/[kA]</t>
  </si>
  <si>
    <t>t/[ms]</t>
  </si>
  <si>
    <t>Bitte auf aktualisierte Version im KVS prüfen! /   Please check for updated version in KVS!</t>
  </si>
  <si>
    <t>Auslegung Roboterzange (RZ) hinzugefügt</t>
  </si>
  <si>
    <t>11-A33-59D 351164/1</t>
  </si>
  <si>
    <t>Sonderfreigabe</t>
  </si>
  <si>
    <t>Ja</t>
  </si>
  <si>
    <t>Nein</t>
  </si>
  <si>
    <t>Zeichnungs-Nr.: drawing no.:</t>
  </si>
  <si>
    <t>Elektroden bei  Auslegung nach 6770</t>
  </si>
  <si>
    <t>Elektroden bei Sonderfreigabe</t>
  </si>
  <si>
    <t>MBW-K 1900-UC</t>
  </si>
  <si>
    <r>
      <t xml:space="preserve">Version 08 </t>
    </r>
    <r>
      <rPr>
        <b/>
        <u/>
        <sz val="10"/>
        <rFont val="Symbol"/>
        <family val="1"/>
        <charset val="2"/>
      </rPr>
      <t xml:space="preserve">Þ </t>
    </r>
    <r>
      <rPr>
        <b/>
        <u/>
        <sz val="10"/>
        <rFont val="Arial"/>
        <family val="2"/>
      </rPr>
      <t>Version 09</t>
    </r>
  </si>
  <si>
    <t>Maximale Schweißzeit auf 900ms begrenzt</t>
  </si>
  <si>
    <t>Material MBW-K 1900-UC hinzugefügt</t>
  </si>
  <si>
    <t>Benutzer und Sperrfelder in Originalplan farblich unterschieden</t>
  </si>
  <si>
    <t>Möglichkeit einer Sonderfreigabe erstellt:
bei TL4225 (Usibor) wird die Kraft für die Zangenauslegung nicht nach 6770 (Zwischenrechnung) benutzt, sondern die abgeminderten Kraftwerte aus der Parameterberechnung.
Dies erfolgt dann mit den 15% statt 10%  Sicherheitszuschlägen und den unveränderten Aufrundungen in 0,5 kN Schritten.
Damit die Sonderfreigabe wirksam wird, müssen Name des Genehmigenden und das Datum eingetrgen sein
Elektrodenauslegung (16 oder 20er Kappe) ebenfalls nach abgeminderten Parametern</t>
  </si>
  <si>
    <t>Hinweise zum Punktplan:</t>
  </si>
  <si>
    <r>
      <t xml:space="preserve">Version 09 </t>
    </r>
    <r>
      <rPr>
        <b/>
        <u/>
        <sz val="10"/>
        <rFont val="Symbol"/>
        <family val="1"/>
        <charset val="2"/>
      </rPr>
      <t xml:space="preserve">Þ </t>
    </r>
    <r>
      <rPr>
        <b/>
        <u/>
        <sz val="10"/>
        <rFont val="Arial"/>
        <family val="2"/>
      </rPr>
      <t>Version 09.1</t>
    </r>
  </si>
  <si>
    <t>Auslegung Doppelzange hinzugefügt</t>
  </si>
  <si>
    <t>Hinweise auf englisch ergänzt</t>
  </si>
  <si>
    <t>Hinweise für Auslegung der Doppelzange ergänzt</t>
  </si>
  <si>
    <t>Register "Startparameter für Sonderverfahren" gelöscht und in Hinweise übetrage</t>
  </si>
  <si>
    <t>Feld T47 geändert: max. Zangenkraft in max.Elektrodenkraft</t>
  </si>
  <si>
    <t>Textformatierungen in Eintragungsfeldern angepasst</t>
  </si>
  <si>
    <r>
      <t xml:space="preserve">Version 09.1 </t>
    </r>
    <r>
      <rPr>
        <b/>
        <u/>
        <sz val="10"/>
        <rFont val="Symbol"/>
        <family val="1"/>
        <charset val="2"/>
      </rPr>
      <t xml:space="preserve">Þ </t>
    </r>
    <r>
      <rPr>
        <b/>
        <u/>
        <sz val="10"/>
        <rFont val="Arial"/>
        <family val="2"/>
      </rPr>
      <t>Version 09.2</t>
    </r>
  </si>
  <si>
    <t>Blatt 0 und Blatt1 angepasst, Eintragungsfelder entsperrt, Beschriftungsfeld Fußzeile de und eng Ausfüllfelder verbunden</t>
  </si>
  <si>
    <t>Gleiche Informationen aus Blatt 0 in alle andern Blätter automatisch übernommen (z.B. Zeichnungsnummer, AFO, Station, Typ, Entworfen, gezeichnet, gesehen, Datum, Firma)</t>
  </si>
  <si>
    <t>Änderungsindex (fortlaufende Nummer im Änderungsblatt, Blatt 0) wird automatisch in alle anderen Blätter übernommen</t>
  </si>
  <si>
    <r>
      <t xml:space="preserve">Version 09.2 </t>
    </r>
    <r>
      <rPr>
        <b/>
        <u/>
        <sz val="10"/>
        <rFont val="Symbol"/>
        <family val="1"/>
        <charset val="2"/>
      </rPr>
      <t xml:space="preserve">Þ </t>
    </r>
    <r>
      <rPr>
        <b/>
        <u/>
        <sz val="10"/>
        <rFont val="Arial"/>
        <family val="2"/>
      </rPr>
      <t>Version 09.2-9.4</t>
    </r>
  </si>
  <si>
    <r>
      <t xml:space="preserve">Version 09.4 </t>
    </r>
    <r>
      <rPr>
        <b/>
        <u/>
        <sz val="10"/>
        <rFont val="Symbol"/>
        <family val="1"/>
        <charset val="2"/>
      </rPr>
      <t xml:space="preserve">Þ </t>
    </r>
    <r>
      <rPr>
        <b/>
        <u/>
        <sz val="10"/>
        <rFont val="Arial"/>
        <family val="2"/>
      </rPr>
      <t>Version 09.5</t>
    </r>
  </si>
  <si>
    <t>Automatischer Eintrag benötigtes Fräsmesser bei 8er Arbeitsfläche berichtigt</t>
  </si>
  <si>
    <t>no. of drawings</t>
  </si>
  <si>
    <t>Schweißkofferbezeichnug nach VASS6 in Hinweise hinzugefügt</t>
  </si>
  <si>
    <t>Daten für RZ werden bei Anwahl von SMZ ausgeblendet / Daten für SPZ werden bei Anwahl von RZ ausgeblendet</t>
  </si>
  <si>
    <t>Auswahlmöglichkeit für Tandemzylinder entfernt (Tandemzylinder wird nicht verwendet)</t>
  </si>
  <si>
    <t>VBA bereinigt</t>
  </si>
  <si>
    <t>HR210LA-UC</t>
  </si>
  <si>
    <t>HR240LA-UC</t>
  </si>
  <si>
    <t>HR270LA-UC</t>
  </si>
  <si>
    <t>HR380LA-UC</t>
  </si>
  <si>
    <t>HR550LA-UC</t>
  </si>
  <si>
    <t>HR700LA-UC</t>
  </si>
  <si>
    <t>HR210LA-EG12/12</t>
  </si>
  <si>
    <t>HR210LA-EG29/29</t>
  </si>
  <si>
    <t>HR210LA-EG47/47</t>
  </si>
  <si>
    <t>HR210LA-GI40/40</t>
  </si>
  <si>
    <t>HR210LA-GI50/50</t>
  </si>
  <si>
    <t>HR210LA-GI60/60</t>
  </si>
  <si>
    <t>HR210LA-GI70/70</t>
  </si>
  <si>
    <t>HR210LA-GA40/40</t>
  </si>
  <si>
    <t>HR210LA-GA50/50</t>
  </si>
  <si>
    <t>HR210LA-AS30/30</t>
  </si>
  <si>
    <t>HR210LA-AS45/45</t>
  </si>
  <si>
    <t>HR210LA-AS60/60</t>
  </si>
  <si>
    <t>HR210LA-ZM30/30</t>
  </si>
  <si>
    <t>HR210LA-ZM40/40</t>
  </si>
  <si>
    <t>HR210LA-ZM50/50</t>
  </si>
  <si>
    <t>HR240LA-EG12/12</t>
  </si>
  <si>
    <t>HR240LA-EG29/29</t>
  </si>
  <si>
    <t>HR240LA-EG47/47</t>
  </si>
  <si>
    <t>HR240LA-GI40/40</t>
  </si>
  <si>
    <t>HR240LA-GI50/50</t>
  </si>
  <si>
    <t>HR240LA-GI60/60</t>
  </si>
  <si>
    <t>HR240LA-GI70/70</t>
  </si>
  <si>
    <t>HR240LA-GA40/40</t>
  </si>
  <si>
    <t>HR240LA-GA50/50</t>
  </si>
  <si>
    <t>HR240LA-AS30/30</t>
  </si>
  <si>
    <t>HR240LA-AS45/45</t>
  </si>
  <si>
    <t>HR240LA-AS60/60</t>
  </si>
  <si>
    <t>HR240LA-ZM30/30</t>
  </si>
  <si>
    <t>HR240LA-ZM40/40</t>
  </si>
  <si>
    <t>HR240LA-ZM50/50</t>
  </si>
  <si>
    <t>HR270LA-EG12/12</t>
  </si>
  <si>
    <t>HR270LA-EG29/29</t>
  </si>
  <si>
    <t>HR270LA-EG47/47</t>
  </si>
  <si>
    <t>HR270LA-GI40/40</t>
  </si>
  <si>
    <t>HR270LA-GI50/50</t>
  </si>
  <si>
    <t>HR270LA-GI60/60</t>
  </si>
  <si>
    <t>HR270LA-GI70/70</t>
  </si>
  <si>
    <t>HR270LA-GA40/40</t>
  </si>
  <si>
    <t>HR270LA-GA50/50</t>
  </si>
  <si>
    <t>HR270LA-AS30/30</t>
  </si>
  <si>
    <t>HR270LA-AS45/45</t>
  </si>
  <si>
    <t>HR270LA-AS60/60</t>
  </si>
  <si>
    <t>HR270LA-ZM30/30</t>
  </si>
  <si>
    <t>HR270LA-ZM40/40</t>
  </si>
  <si>
    <t>HR270LA-ZM50/50</t>
  </si>
  <si>
    <t>HR380LA-EG12/12</t>
  </si>
  <si>
    <t>HR380LA-EG29/29</t>
  </si>
  <si>
    <t>HR380LA-EG47/47</t>
  </si>
  <si>
    <t>HR380LA-GI40/40</t>
  </si>
  <si>
    <t>HR380LA-GI50/50</t>
  </si>
  <si>
    <t>HR380LA-GI60/60</t>
  </si>
  <si>
    <t>HR380LA-GI70/70</t>
  </si>
  <si>
    <t>HR380LA-GA40/40</t>
  </si>
  <si>
    <t>HR380LA-GA50/50</t>
  </si>
  <si>
    <t>HR380LA-AS30/30</t>
  </si>
  <si>
    <t>HR380LA-AS45/45</t>
  </si>
  <si>
    <t>HR380LA-AS60/60</t>
  </si>
  <si>
    <t>HR380LA-ZM30/30</t>
  </si>
  <si>
    <t>HR380LA-ZM40/40</t>
  </si>
  <si>
    <t>HR380LA-ZM50/50</t>
  </si>
  <si>
    <t>HR550LA-EG12/12</t>
  </si>
  <si>
    <t>HR550LA-EG29/29</t>
  </si>
  <si>
    <t>HR550LA-EG47/47</t>
  </si>
  <si>
    <t>HR550LA-GI40/40</t>
  </si>
  <si>
    <t>HR550LA-GI50/50</t>
  </si>
  <si>
    <t>HR550LA-GI60/60</t>
  </si>
  <si>
    <t>HR550LA-GI70/70</t>
  </si>
  <si>
    <t>HR550LA-GA40/40</t>
  </si>
  <si>
    <t>HR550LA-GA50/50</t>
  </si>
  <si>
    <t>HR550LA-AS30/30</t>
  </si>
  <si>
    <t>HR550LA-AS45/45</t>
  </si>
  <si>
    <t>HR550LA-AS60/60</t>
  </si>
  <si>
    <t>HR550LA-ZM30/30</t>
  </si>
  <si>
    <t>HR550LA-ZM40/40</t>
  </si>
  <si>
    <t>HR550LA-ZM50/50</t>
  </si>
  <si>
    <t>HR700LA-EG12/12</t>
  </si>
  <si>
    <t>HR700LA-EG29/29</t>
  </si>
  <si>
    <t>HR700LA-EG47/47</t>
  </si>
  <si>
    <t>HR700LA-GI40/40</t>
  </si>
  <si>
    <t>HR700LA-GI50/50</t>
  </si>
  <si>
    <t>HR700LA-GI60/60</t>
  </si>
  <si>
    <t>HR700LA-GI70/70</t>
  </si>
  <si>
    <t>HR700LA-GA40/40</t>
  </si>
  <si>
    <t>HR700LA-GA50/50</t>
  </si>
  <si>
    <t>HR700LA-AS30/30</t>
  </si>
  <si>
    <t>HR700LA-AS45/45</t>
  </si>
  <si>
    <t>HR700LA-AS60/60</t>
  </si>
  <si>
    <t>HR700LA-ZM30/30</t>
  </si>
  <si>
    <t>HR700LA-ZM40/40</t>
  </si>
  <si>
    <t>HR700LA-ZM50/50</t>
  </si>
  <si>
    <t>HR0-UC</t>
  </si>
  <si>
    <t>HR0IF-AS30/30</t>
  </si>
  <si>
    <t>HR0IF-AS45/45</t>
  </si>
  <si>
    <t>HR0IF-AS60/60</t>
  </si>
  <si>
    <t>HR0IF-EG12/12</t>
  </si>
  <si>
    <t>HR0IF-EG12</t>
  </si>
  <si>
    <t>HR0IF-EG29/29</t>
  </si>
  <si>
    <t>HR0IF-EG29</t>
  </si>
  <si>
    <t>HR0IF-EG47/47</t>
  </si>
  <si>
    <t>HR0IF-EG47</t>
  </si>
  <si>
    <t>HR0IF-GA40/40</t>
  </si>
  <si>
    <t>HR0IF-GA50/50</t>
  </si>
  <si>
    <t>HR0IF-GI40/40</t>
  </si>
  <si>
    <t>HR0IF-GI50/50</t>
  </si>
  <si>
    <t>HR0IF-GI60/60</t>
  </si>
  <si>
    <t>HR0IF-GI70/70</t>
  </si>
  <si>
    <t>HR0IF-UC</t>
  </si>
  <si>
    <t>HR0IF-ZM30/30</t>
  </si>
  <si>
    <t>HR0IF-ZM40/40</t>
  </si>
  <si>
    <t>HR0IF-ZM50/50</t>
  </si>
  <si>
    <t>HR0Non-IF-AS30/30</t>
  </si>
  <si>
    <t>HR0Non-IF-AS45/45</t>
  </si>
  <si>
    <t>HR0Non-IF-AS60/60</t>
  </si>
  <si>
    <t>HR0Non-IF-EG12/12</t>
  </si>
  <si>
    <t>HR0Non-IF-EG12</t>
  </si>
  <si>
    <t>HR0Non-IF-EG29/29</t>
  </si>
  <si>
    <t>HR0Non-IF-EG29</t>
  </si>
  <si>
    <t>HR0Non-IF-EG47/47</t>
  </si>
  <si>
    <t>HR0Non-IF-EG47</t>
  </si>
  <si>
    <t>HR0Non-IF-GA40/40</t>
  </si>
  <si>
    <t>HR0Non-IF-GA50/50</t>
  </si>
  <si>
    <t>HR0Non-IF-GI40/40</t>
  </si>
  <si>
    <t>HR0Non-IF-GI50/50</t>
  </si>
  <si>
    <t>HR0Non-IF-GI60/60</t>
  </si>
  <si>
    <t>HR0Non-IF-GI70/70</t>
  </si>
  <si>
    <t>HR0Non-IF-UC</t>
  </si>
  <si>
    <t>HR0Non-IF-ZM30/30</t>
  </si>
  <si>
    <t>HR0Non-IF-ZM40/40</t>
  </si>
  <si>
    <t>HR0Non-IF-ZM50/50</t>
  </si>
  <si>
    <t>HR0-AS30/30</t>
  </si>
  <si>
    <t>HR0-AS45/45</t>
  </si>
  <si>
    <t>HR0-AS60/60</t>
  </si>
  <si>
    <t>HR0-EG12/12</t>
  </si>
  <si>
    <t>HR0-EG12</t>
  </si>
  <si>
    <t>HR0-EG29/29</t>
  </si>
  <si>
    <t>HR0-EG29</t>
  </si>
  <si>
    <t>HR0-EG47/47</t>
  </si>
  <si>
    <t>HR0-EG47</t>
  </si>
  <si>
    <t>HR0-GA40/40</t>
  </si>
  <si>
    <t>HR0-GA50/50</t>
  </si>
  <si>
    <t>HR0-GI40/40</t>
  </si>
  <si>
    <t>HR0-GI50/50</t>
  </si>
  <si>
    <t>HR0-GI60/60</t>
  </si>
  <si>
    <t>HR0-GI70/70</t>
  </si>
  <si>
    <t>HR0-ZM30/30</t>
  </si>
  <si>
    <t>HR0-ZM40/40</t>
  </si>
  <si>
    <t>HR0-ZM50/50</t>
  </si>
  <si>
    <t>CR270BH-UC</t>
  </si>
  <si>
    <t>CR270BH-EG12/12</t>
  </si>
  <si>
    <t>CR270BH-EG29/29</t>
  </si>
  <si>
    <t>CR270BH-EG47/47</t>
  </si>
  <si>
    <t>CR270BH-GI40/40</t>
  </si>
  <si>
    <t>CR270BH-GI50/50</t>
  </si>
  <si>
    <t>CR270BH-GI60/60</t>
  </si>
  <si>
    <t>CR270BH-GI70/70</t>
  </si>
  <si>
    <t>CR270BH-GA40/40</t>
  </si>
  <si>
    <t>CR270BH-GA50/50</t>
  </si>
  <si>
    <t>CR270BH-AS30/30</t>
  </si>
  <si>
    <t>CR270BH-AS45/45</t>
  </si>
  <si>
    <t>CR270BH-AS60/60</t>
  </si>
  <si>
    <t>CR270BH-ZM30/30</t>
  </si>
  <si>
    <t>CR270BH-ZM40/40</t>
  </si>
  <si>
    <t>CR270BH-ZM50/50</t>
  </si>
  <si>
    <t>CR250Y440T-DP-UC</t>
  </si>
  <si>
    <t>CR490Y780T-DP-UC</t>
  </si>
  <si>
    <t>CR780Y1180T-DP-UC</t>
  </si>
  <si>
    <t>CR330Y590T-DH-UC</t>
  </si>
  <si>
    <t>CR440Y780T-DH-UC</t>
  </si>
  <si>
    <t>CR700Y980T-DH-UC</t>
  </si>
  <si>
    <t>CR900Y1180T-CP-UC</t>
  </si>
  <si>
    <t>HR700Y950T-CP-UC</t>
  </si>
  <si>
    <t>CR860Y1100T-MS-UC</t>
  </si>
  <si>
    <t>CR1030Y1300T-MS-UC</t>
  </si>
  <si>
    <t>CR1220Y1500T-MS-UC</t>
  </si>
  <si>
    <t>CR1350Y1700T-MS-UC</t>
  </si>
  <si>
    <t>CR860Y1100T-MS-EG12/12</t>
  </si>
  <si>
    <t>CR860Y1100T-MS-EG29/29</t>
  </si>
  <si>
    <t>CR860Y1100T-MS-EG47/47</t>
  </si>
  <si>
    <t>CR860Y1100T-MS-GI40/40</t>
  </si>
  <si>
    <t>CR860Y1100T-MS-GI50/50</t>
  </si>
  <si>
    <t>CR860Y1100T-MS-GI60/60</t>
  </si>
  <si>
    <t>CR860Y1100T-MS-GI70/70</t>
  </si>
  <si>
    <t>CR860Y1100T-MS-GA40/40</t>
  </si>
  <si>
    <t>CR860Y1100T-MS-GA50/50</t>
  </si>
  <si>
    <t>CR860Y1100T-MS-AS30/30</t>
  </si>
  <si>
    <t>CR860Y1100T-MS-AS45/45</t>
  </si>
  <si>
    <t>CR860Y1100T-MS-AS60/60</t>
  </si>
  <si>
    <t>CR860Y1100T-MS-ZM30/30</t>
  </si>
  <si>
    <t>CR860Y1100T-MS-ZM40/40</t>
  </si>
  <si>
    <t>CR860Y1100T-MS-ZM50/50</t>
  </si>
  <si>
    <t>CR1030Y1300T-MS-EG12/12</t>
  </si>
  <si>
    <t>CR1030Y1300T-MS-EG29/29</t>
  </si>
  <si>
    <t>CR1030Y1300T-MS-EG47/47</t>
  </si>
  <si>
    <t>CR1030Y1300T-MS-GI40/40</t>
  </si>
  <si>
    <t>CR1030Y1300T-MS-GI50/50</t>
  </si>
  <si>
    <t>CR1030Y1300T-MS-GI60/60</t>
  </si>
  <si>
    <t>CR1030Y1300T-MS-GI70/70</t>
  </si>
  <si>
    <t>CR1030Y1300T-MS-GA40/40</t>
  </si>
  <si>
    <t>CR1030Y1300T-MS-GA50/50</t>
  </si>
  <si>
    <t>CR1030Y1300T-MS-AS30/30</t>
  </si>
  <si>
    <t>CR1030Y1300T-MS-AS45/45</t>
  </si>
  <si>
    <t>CR1030Y1300T-MS-AS60/60</t>
  </si>
  <si>
    <t>CR1030Y1300T-MS-ZM30/30</t>
  </si>
  <si>
    <t>CR1030Y1300T-MS-ZM40/40</t>
  </si>
  <si>
    <t>CR1030Y1300T-MS-ZM50/50</t>
  </si>
  <si>
    <t>CR1220Y1500T-MS-EG12/12</t>
  </si>
  <si>
    <t>CR1220Y1500T-MS-EG29/29</t>
  </si>
  <si>
    <t>CR1220Y1500T-MS-EG47/47</t>
  </si>
  <si>
    <t>CR1220Y1500T-MS-GI40/40</t>
  </si>
  <si>
    <t>CR1220Y1500T-MS-GI50/50</t>
  </si>
  <si>
    <t>CR1220Y1500T-MS-GI60/60</t>
  </si>
  <si>
    <t>CR1220Y1500T-MS-GI70/70</t>
  </si>
  <si>
    <t>CR1220Y1500T-MS-GA40/40</t>
  </si>
  <si>
    <t>CR1220Y1500T-MS-GA50/50</t>
  </si>
  <si>
    <t>CR1220Y1500T-MS-AS30/30</t>
  </si>
  <si>
    <t>CR1220Y1500T-MS-AS45/45</t>
  </si>
  <si>
    <t>CR1220Y1500T-MS-AS60/60</t>
  </si>
  <si>
    <t>CR1220Y1500T-MS-ZM30/30</t>
  </si>
  <si>
    <t>CR1220Y1500T-MS-ZM40/40</t>
  </si>
  <si>
    <t>CR1220Y1500T-MS-ZM50/50</t>
  </si>
  <si>
    <t>CR1350Y1700T-MS-EG12/12</t>
  </si>
  <si>
    <t>CR1350Y1700T-MS-EG29/29</t>
  </si>
  <si>
    <t>CR1350Y1700T-MS-EG47/47</t>
  </si>
  <si>
    <t>CR1350Y1700T-MS-GI40/40</t>
  </si>
  <si>
    <t>CR1350Y1700T-MS-GI50/50</t>
  </si>
  <si>
    <t>CR1350Y1700T-MS-GI60/60</t>
  </si>
  <si>
    <t>CR1350Y1700T-MS-GI70/70</t>
  </si>
  <si>
    <t>CR1350Y1700T-MS-GA40/40</t>
  </si>
  <si>
    <t>CR1350Y1700T-MS-GA50/50</t>
  </si>
  <si>
    <t>CR1350Y1700T-MS-AS30/30</t>
  </si>
  <si>
    <t>CR1350Y1700T-MS-AS45/45</t>
  </si>
  <si>
    <t>CR1350Y1700T-MS-AS60/60</t>
  </si>
  <si>
    <t>CR1350Y1700T-MS-ZM30/30</t>
  </si>
  <si>
    <t>CR1350Y1700T-MS-ZM40/40</t>
  </si>
  <si>
    <t>CR1350Y1700T-MS-ZM50/50</t>
  </si>
  <si>
    <t>CR250Y440T-DP-EG12/12</t>
  </si>
  <si>
    <t>CR250Y440T-DP-EG29/29</t>
  </si>
  <si>
    <t>CR250Y440T-DP-EG47/47</t>
  </si>
  <si>
    <t>CR250Y440T-DP-GI40/40</t>
  </si>
  <si>
    <t>CR250Y440T-DP-GI50/50</t>
  </si>
  <si>
    <t>CR250Y440T-DP-GI60/60</t>
  </si>
  <si>
    <t>CR250Y440T-DP-GI70/70</t>
  </si>
  <si>
    <t>CR250Y440T-DP-GA40/40</t>
  </si>
  <si>
    <t>CR250Y440T-DP-GA50/50</t>
  </si>
  <si>
    <t>CR250Y440T-DP-AS30/30</t>
  </si>
  <si>
    <t>CR250Y440T-DP-AS45/45</t>
  </si>
  <si>
    <t>CR250Y440T-DP-AS60/60</t>
  </si>
  <si>
    <t>CR250Y440T-DP-ZM30/30</t>
  </si>
  <si>
    <t>CR250Y440T-DP-ZM40/40</t>
  </si>
  <si>
    <t>CR250Y440T-DP-ZM50/50</t>
  </si>
  <si>
    <t>CR490Y780T-DP-EG12/12</t>
  </si>
  <si>
    <t>CR490Y780T-DP-EG29/29</t>
  </si>
  <si>
    <t>CR490Y780T-DP-EG47/47</t>
  </si>
  <si>
    <t>CR490Y780T-DP-GI40/40</t>
  </si>
  <si>
    <t>CR490Y780T-DP-GI50/50</t>
  </si>
  <si>
    <t>CR490Y780T-DP-GI60/60</t>
  </si>
  <si>
    <t>CR490Y780T-DP-GI70/70</t>
  </si>
  <si>
    <t>CR490Y780T-DP-GA40/40</t>
  </si>
  <si>
    <t>CR490Y780T-DP-GA50/50</t>
  </si>
  <si>
    <t>CR490Y780T-DP-AS30/30</t>
  </si>
  <si>
    <t>CR490Y780T-DP-AS45/45</t>
  </si>
  <si>
    <t>CR490Y780T-DP-AS60/60</t>
  </si>
  <si>
    <t>CR490Y780T-DP-ZM30/30</t>
  </si>
  <si>
    <t>CR490Y780T-DP-ZM40/40</t>
  </si>
  <si>
    <t>CR490Y780T-DP-ZM50/50</t>
  </si>
  <si>
    <t>CR900Y1180T-CP-EG12/12</t>
  </si>
  <si>
    <t>CR900Y1180T-CP-EG29/29</t>
  </si>
  <si>
    <t>CR900Y1180T-CP-EG47/47</t>
  </si>
  <si>
    <t>CR900Y1180T-CP-GI40/40</t>
  </si>
  <si>
    <t>CR900Y1180T-CP-GI50/50</t>
  </si>
  <si>
    <t>CR900Y1180T-CP-GI60/60</t>
  </si>
  <si>
    <t>CR900Y1180T-CP-GI70/70</t>
  </si>
  <si>
    <t>CR900Y1180T-CP-GA40/40</t>
  </si>
  <si>
    <t>CR900Y1180T-CP-GA50/50</t>
  </si>
  <si>
    <t>CR900Y1180T-CP-AS30/30</t>
  </si>
  <si>
    <t>CR900Y1180T-CP-AS45/45</t>
  </si>
  <si>
    <t>CR900Y1180T-CP-AS60/60</t>
  </si>
  <si>
    <t>CR900Y1180T-CP-ZM30/30</t>
  </si>
  <si>
    <t>CR900Y1180T-CP-ZM40/40</t>
  </si>
  <si>
    <t>CR900Y1180T-CP-ZM50/50</t>
  </si>
  <si>
    <t>HR700Y950T-CP-EG12/12</t>
  </si>
  <si>
    <t>HR700Y950T-CP-EG29/29</t>
  </si>
  <si>
    <t>HR700Y950T-CP-EG47/47</t>
  </si>
  <si>
    <t>HR700Y950T-CP-GI40/40</t>
  </si>
  <si>
    <t>HR700Y950T-CP-GI50/50</t>
  </si>
  <si>
    <t>HR700Y950T-CP-GI60/60</t>
  </si>
  <si>
    <t>HR700Y950T-CP-GI70/70</t>
  </si>
  <si>
    <t>HR700Y950T-CP-GA40/40</t>
  </si>
  <si>
    <t>HR700Y950T-CP-GA50/50</t>
  </si>
  <si>
    <t>HR700Y950T-CP-AS30/30</t>
  </si>
  <si>
    <t>HR700Y950T-CP-AS45/45</t>
  </si>
  <si>
    <t>HR700Y950T-CP-AS60/60</t>
  </si>
  <si>
    <t>HR700Y950T-CP-ZM30/30</t>
  </si>
  <si>
    <t>HR700Y950T-CP-ZM40/40</t>
  </si>
  <si>
    <t>HR700Y950T-CP-ZM50/50</t>
  </si>
  <si>
    <t>CR780Y1180T-DP-EG12/12</t>
  </si>
  <si>
    <t>CR780Y1180T-DP-EG29/29</t>
  </si>
  <si>
    <t>CR780Y1180T-DP-EG47/47</t>
  </si>
  <si>
    <t>CR780Y1180T-DP-GI40/40</t>
  </si>
  <si>
    <t>CR780Y1180T-DP-GI50/50</t>
  </si>
  <si>
    <t>CR780Y1180T-DP-GI60/60</t>
  </si>
  <si>
    <t>CR780Y1180T-DP-GI70/70</t>
  </si>
  <si>
    <t>CR780Y1180T-DP-GA40/40</t>
  </si>
  <si>
    <t>CR780Y1180T-DP-GA50/50</t>
  </si>
  <si>
    <t>CR780Y1180T-DP-AS30/30</t>
  </si>
  <si>
    <t>CR780Y1180T-DP-AS45/45</t>
  </si>
  <si>
    <t>CR780Y1180T-DP-AS60/60</t>
  </si>
  <si>
    <t>CR780Y1180T-DP-ZM30/30</t>
  </si>
  <si>
    <t>CR780Y1180T-DP-ZM40/40</t>
  </si>
  <si>
    <t>CR780Y1180T-DP-ZM50/50</t>
  </si>
  <si>
    <t>CR330Y590T-DH-EG12/12</t>
  </si>
  <si>
    <t>CR330Y590T-DH-EG29/29</t>
  </si>
  <si>
    <t>CR330Y590T-DH-EG47/47</t>
  </si>
  <si>
    <t>CR330Y590T-DH-GI40/40</t>
  </si>
  <si>
    <t>CR330Y590T-DH-GI50/50</t>
  </si>
  <si>
    <t>CR330Y590T-DH-GI60/60</t>
  </si>
  <si>
    <t>CR330Y590T-DH-GI70/70</t>
  </si>
  <si>
    <t>CR330Y590T-DH-GA40/40</t>
  </si>
  <si>
    <t>CR330Y590T-DH-GA50/50</t>
  </si>
  <si>
    <t>CR330Y590T-DH-AS30/30</t>
  </si>
  <si>
    <t>CR330Y590T-DH-AS45/45</t>
  </si>
  <si>
    <t>CR330Y590T-DH-AS60/60</t>
  </si>
  <si>
    <t>CR330Y590T-DH-ZM30/30</t>
  </si>
  <si>
    <t>CR330Y590T-DH-ZM40/40</t>
  </si>
  <si>
    <t>CR330Y590T-DH-ZM50/50</t>
  </si>
  <si>
    <t>CR440Y780T-DH-EG12/12</t>
  </si>
  <si>
    <t>CR440Y780T-DH-EG29/29</t>
  </si>
  <si>
    <t>CR440Y780T-DH-EG47/47</t>
  </si>
  <si>
    <t>CR440Y780T-DH-GI40/40</t>
  </si>
  <si>
    <t>CR440Y780T-DH-GI50/50</t>
  </si>
  <si>
    <t>CR440Y780T-DH-GI60/60</t>
  </si>
  <si>
    <t>CR440Y780T-DH-GI70/70</t>
  </si>
  <si>
    <t>CR440Y780T-DH-GA40/40</t>
  </si>
  <si>
    <t>CR440Y780T-DH-GA50/50</t>
  </si>
  <si>
    <t>CR440Y780T-DH-AS30/30</t>
  </si>
  <si>
    <t>CR440Y780T-DH-AS45/45</t>
  </si>
  <si>
    <t>CR440Y780T-DH-AS60/60</t>
  </si>
  <si>
    <t>CR440Y780T-DH-ZM30/30</t>
  </si>
  <si>
    <t>CR440Y780T-DH-ZM40/40</t>
  </si>
  <si>
    <t>CR440Y780T-DH-ZM50/50</t>
  </si>
  <si>
    <t>CR700Y980T-DH-EG12/12</t>
  </si>
  <si>
    <t>CR700Y980T-DH-EG29/29</t>
  </si>
  <si>
    <t>CR700Y980T-DH-EG47/47</t>
  </si>
  <si>
    <t>CR700Y980T-DH-GI40/40</t>
  </si>
  <si>
    <t>CR700Y980T-DH-GI50/50</t>
  </si>
  <si>
    <t>CR700Y980T-DH-GI60/60</t>
  </si>
  <si>
    <t>CR700Y980T-DH-GI70/70</t>
  </si>
  <si>
    <t>CR700Y980T-DH-GA40/40</t>
  </si>
  <si>
    <t>CR700Y980T-DH-GA50/50</t>
  </si>
  <si>
    <t>CR700Y980T-DH-AS30/30</t>
  </si>
  <si>
    <t>CR700Y980T-DH-AS45/45</t>
  </si>
  <si>
    <t>CR700Y980T-DH-AS60/60</t>
  </si>
  <si>
    <t>CR700Y980T-DH-ZM30/30</t>
  </si>
  <si>
    <t>CR700Y980T-DH-ZM40/40</t>
  </si>
  <si>
    <t>CR700Y980T-DH-ZM50/50</t>
  </si>
  <si>
    <t>Materialliste nach VW 50065: 2017-06 ergänzt (HR0IF, CR270BH, HR210LA, HR240LA, HR270LA; HR380LA, HR550LA, HR700LA, CR900Y1180T-CP, HR700Y950T-CP, CR250Y440T-DP, CR490Y780T-DP, CR780Y1180T-DP, CR330Y590T-DH, CR440Y780T-DH, CR700Y980T-DH, CR860Y1100T-MS, CR1030Y1300T-MS, CR1220Y1500T-MS, CR1350Y1700T-MS)</t>
  </si>
  <si>
    <t>Hinzugefügt 06/2019</t>
  </si>
  <si>
    <r>
      <t>R</t>
    </r>
    <r>
      <rPr>
        <b/>
        <vertAlign val="subscript"/>
        <sz val="12"/>
        <rFont val="Arial"/>
        <family val="2"/>
      </rPr>
      <t>e</t>
    </r>
    <r>
      <rPr>
        <b/>
        <sz val="12"/>
        <rFont val="Arial"/>
        <family val="2"/>
      </rPr>
      <t xml:space="preserve"> (R</t>
    </r>
    <r>
      <rPr>
        <b/>
        <vertAlign val="subscript"/>
        <sz val="12"/>
        <rFont val="Arial"/>
        <family val="2"/>
      </rPr>
      <t>P0,2</t>
    </r>
    <r>
      <rPr>
        <b/>
        <sz val="12"/>
        <rFont val="Arial"/>
        <family val="2"/>
      </rPr>
      <t>)</t>
    </r>
  </si>
  <si>
    <t>Abfrage TL 4225 außen?</t>
  </si>
  <si>
    <t>oder 22 Mn B5 (AS) außen?</t>
  </si>
  <si>
    <t>AFO wird aus letzen 4 Ziffern der Stationsbezeichnung übernommen, Fehlermeldung wenn letzte 4 Zeichen keine Zahlen</t>
  </si>
  <si>
    <t>Fehlermeldung hinzugefügt, wenn "Zangenauslegung abweichend zu 59D 6770 (Auslegung nach reduzierter Schweißkraft bei TL4225- Material außen)" mit Ja angewählt, obwohl kein 22MnB5 vorhanden ist</t>
  </si>
  <si>
    <t>Typ 1</t>
  </si>
  <si>
    <t>Typ 2</t>
  </si>
  <si>
    <t>Typ 3</t>
  </si>
  <si>
    <t>Typ 4</t>
  </si>
  <si>
    <t>Typ 5</t>
  </si>
  <si>
    <t>Typ 6</t>
  </si>
  <si>
    <t>Typ 7</t>
  </si>
  <si>
    <t>Typ 8</t>
  </si>
  <si>
    <t>Typ 9</t>
  </si>
  <si>
    <t>Typ 10</t>
  </si>
  <si>
    <t>Verwendung der Schweißpunkte für einzelne Fahrzeugtypen hinzugefügt (ab Spalte AO)</t>
  </si>
  <si>
    <r>
      <t xml:space="preserve">Version 09.5 </t>
    </r>
    <r>
      <rPr>
        <b/>
        <u/>
        <sz val="10"/>
        <rFont val="Symbol"/>
        <family val="1"/>
        <charset val="2"/>
      </rPr>
      <t xml:space="preserve">Þ </t>
    </r>
    <r>
      <rPr>
        <b/>
        <u/>
        <sz val="10"/>
        <rFont val="Arial"/>
        <family val="2"/>
      </rPr>
      <t>Version 10</t>
    </r>
  </si>
  <si>
    <t>Bugfix 10.1</t>
  </si>
  <si>
    <t>Blatt 1 Bilder einfügen war nicht möglich, geändert</t>
  </si>
  <si>
    <t>Punktplan Feld M6 war gesperrt, Eintragung jetzt möglich</t>
  </si>
  <si>
    <t>Versionsinfo:</t>
  </si>
  <si>
    <t>Kommentarfeld für Zeichnungsstand ergänzt</t>
  </si>
  <si>
    <t>Kommentar Liste der Indizes ergänzt</t>
  </si>
  <si>
    <t>Tolomatic</t>
  </si>
  <si>
    <t>Hersteller-Motortyp</t>
  </si>
  <si>
    <t>28330056 </t>
  </si>
  <si>
    <t>28330058 </t>
  </si>
  <si>
    <t>Bugfix 10.2</t>
  </si>
  <si>
    <t>Motordaten für Tolomatic ergänzt</t>
  </si>
  <si>
    <t>Minimale Zangekraft bei SPZ nicht mehr fix bei 2500N sondern tatsächliche Schweißkraft</t>
  </si>
  <si>
    <t>Minimaldruck für SPZ auf 1,2 bar reduziert</t>
  </si>
  <si>
    <t>Motordaten für SEW Max.Kraft Motor eingetragen, nicht Max.Kraft der Zange</t>
  </si>
  <si>
    <t>AKTIENGESELLSCHAFT</t>
  </si>
  <si>
    <t>GROUP SOUTH AFRICA</t>
  </si>
  <si>
    <t>GROUP OF AMERICA</t>
  </si>
  <si>
    <t>DE MEXICO</t>
  </si>
  <si>
    <t>mehrere VW-Gesellschaften unter dem Logo auf Blatt0 auswählbar</t>
  </si>
  <si>
    <t>alle Makros gelöscht, wurden nicht verwendet</t>
  </si>
  <si>
    <t>hier min 0,99bar Überprüfung</t>
  </si>
  <si>
    <t>Bugfix 10.3</t>
  </si>
  <si>
    <t xml:space="preserve">Motordaten Tolomatic berichtigt, X125 in X120 geändert </t>
  </si>
  <si>
    <t>Roboternamen im Punktplan maximal 32 Zeichen zulässig</t>
  </si>
  <si>
    <t>Trafotyp wird rot markiert, wenn nicht bei allen Zellen gleich</t>
  </si>
  <si>
    <t>Thomas Noack(PPD-F/B)</t>
  </si>
  <si>
    <r>
      <t>F</t>
    </r>
    <r>
      <rPr>
        <b/>
        <sz val="9"/>
        <color indexed="23"/>
        <rFont val="Arial"/>
        <family val="2"/>
      </rPr>
      <t>/[kN]</t>
    </r>
  </si>
  <si>
    <t>F/[kN]</t>
  </si>
  <si>
    <t>Aluminiumwerkstoffe</t>
  </si>
  <si>
    <t>(Re1+Re2+Re3)/ (220*3*10) +0,9</t>
  </si>
  <si>
    <t>Abfrage ALU</t>
  </si>
  <si>
    <t>Vergleich mit Materialliste "AluminiumWerkstoffe"</t>
  </si>
  <si>
    <t>TL4225 in VW50066 geändert</t>
  </si>
  <si>
    <t>Linsendurchmesser bei ALU-Mikropunktschweißen 2,5mm hinzugefügt</t>
  </si>
  <si>
    <t>Anfrage ALU-Mikropunktschweißen</t>
  </si>
  <si>
    <t>"J" in BP</t>
  </si>
  <si>
    <t>Abfrage X-Zange ALU-WPS</t>
  </si>
  <si>
    <t>J Zählen</t>
  </si>
  <si>
    <t>Aluminiumwerkstoffe hinzugefügt</t>
  </si>
  <si>
    <t>Meldungstext ALU-WPS nur mit C-Zange hinzugefügt</t>
  </si>
  <si>
    <t>Kappenauswahl ALU-WPS und ALU-Mikro-WPS hinzugefügt</t>
  </si>
  <si>
    <t>Motordaten RZ aktualisiert</t>
  </si>
  <si>
    <t>Materialbezeichnung nach VW50065 + VW50066 + Aluminium</t>
  </si>
  <si>
    <t>Hinzugefügt 01/2021</t>
  </si>
  <si>
    <t>Max. Kraft [N]
Motor</t>
  </si>
  <si>
    <t>Hersteller-Bestellbezeichnungen</t>
  </si>
  <si>
    <t>Fanuc C5000 V1.0</t>
  </si>
  <si>
    <t>Fanuc C8000 V1.0</t>
  </si>
  <si>
    <t>Fanuc C8000 Tunnel V1.0</t>
  </si>
  <si>
    <t>Fanuc X100 V1.0</t>
  </si>
  <si>
    <t>Fanuc X120 / Doppel V1.0</t>
  </si>
  <si>
    <t>X125</t>
  </si>
  <si>
    <t>SWA3 MVX3 RN05</t>
  </si>
  <si>
    <t>SWA3 WC MVX3 RN05</t>
  </si>
  <si>
    <t>28330080 </t>
  </si>
  <si>
    <t>SWA4 WC MVX3 RN05</t>
  </si>
  <si>
    <t>SWA4 WC MVX3 RN05XR</t>
  </si>
  <si>
    <t>SWA4 WC MVX3 RN05XR DUPLEX Lager</t>
  </si>
  <si>
    <t>kein Motortyp vorhanden</t>
  </si>
  <si>
    <t>X120 (Doppelzange)</t>
  </si>
  <si>
    <t>X125 (Doppelzange)</t>
  </si>
  <si>
    <t>eindeutige Zuordnung für automatische Auswahl</t>
  </si>
  <si>
    <t>Blechdickenanalyse</t>
  </si>
  <si>
    <t>"M" oder "X" in G</t>
  </si>
  <si>
    <t>TL 091</t>
  </si>
  <si>
    <t>TL 091-C</t>
  </si>
  <si>
    <t>TL 091-C-Coilpassiviert</t>
  </si>
  <si>
    <t>TL 091-C-Coilpassiviert-T4</t>
  </si>
  <si>
    <t>TL 091-HF</t>
  </si>
  <si>
    <t>TL 091-Coilpassiviert</t>
  </si>
  <si>
    <t>TL 091-HF-Coilpassiviert</t>
  </si>
  <si>
    <t>TL 091-Coilpassiviert-T4</t>
  </si>
  <si>
    <t>TL 091-HF-Coilpassiviert-T4</t>
  </si>
  <si>
    <t>TL 094</t>
  </si>
  <si>
    <t>TL 094-A</t>
  </si>
  <si>
    <t>TL 094-B</t>
  </si>
  <si>
    <t>TL 094-C</t>
  </si>
  <si>
    <t>TL 094-Coilpassiviert</t>
  </si>
  <si>
    <t>TL 094-A-Coilpassiviert</t>
  </si>
  <si>
    <t>TL 094-B-Coilpassiviert</t>
  </si>
  <si>
    <t>TL 094-C-Coilpassiviert</t>
  </si>
  <si>
    <t>TL 094-Coilpassiviert-T4</t>
  </si>
  <si>
    <t>TL 094-A-Coilpassiviert-T4</t>
  </si>
  <si>
    <t>TL 094-B-Coilpassiviert-T4</t>
  </si>
  <si>
    <t>TL 094-C-Coilpassiviert-T4</t>
  </si>
  <si>
    <t>TL 100</t>
  </si>
  <si>
    <t>TL 100-C</t>
  </si>
  <si>
    <t>TL 100-C-Coilpassiviert</t>
  </si>
  <si>
    <t>TL 100-Coilpassiviert</t>
  </si>
  <si>
    <t>TL 114</t>
  </si>
  <si>
    <t>TL 114-C</t>
  </si>
  <si>
    <t>TL 114-C-PFHT</t>
  </si>
  <si>
    <t>TL 114-Coilpassiviert</t>
  </si>
  <si>
    <t>TL 114-C-Coilpassiviert</t>
  </si>
  <si>
    <t>TL 114-C-PFHT-Coilpassiviert</t>
  </si>
  <si>
    <t>TL 114-Coilpassiviert-T4</t>
  </si>
  <si>
    <t>TL 114-C-Coilpassiviert-T4</t>
  </si>
  <si>
    <t>TL 114-C-PFHT-Coilpassiviert-T4</t>
  </si>
  <si>
    <r>
      <t>&lt;=Sonderwerkstoffe (Stahl) 
(hier Bezeichnung und R</t>
    </r>
    <r>
      <rPr>
        <vertAlign val="subscript"/>
        <sz val="14"/>
        <rFont val="Arial"/>
        <family val="2"/>
      </rPr>
      <t>e</t>
    </r>
    <r>
      <rPr>
        <sz val="14"/>
        <rFont val="Arial"/>
        <family val="2"/>
      </rPr>
      <t xml:space="preserve"> eintragen!)</t>
    </r>
  </si>
  <si>
    <t>&lt;=Sonderwerkstoffe (Aluminium) 
(hier Bezeichnung und Re eintragen!)</t>
  </si>
  <si>
    <t>TL 116</t>
  </si>
  <si>
    <t>TL 116-C-20</t>
  </si>
  <si>
    <t>TL 116-C-24</t>
  </si>
  <si>
    <t>TL 116-C-28</t>
  </si>
  <si>
    <t>TL 116-C-32</t>
  </si>
  <si>
    <t>TL 116-N-20</t>
  </si>
  <si>
    <t>TL 116-N-24</t>
  </si>
  <si>
    <t>TL 116-N-28</t>
  </si>
  <si>
    <t>TL 116-N-32</t>
  </si>
  <si>
    <t>TL 117</t>
  </si>
  <si>
    <t>TL 117-A</t>
  </si>
  <si>
    <t>TL 117-B</t>
  </si>
  <si>
    <t>TL 117-C</t>
  </si>
  <si>
    <t>TL 119</t>
  </si>
  <si>
    <t>ALU-Punktschweißen (AKG) hinzugefügt, ALU-Mikropunktschweißen hinzugefügt</t>
  </si>
  <si>
    <t>Linsendurchmesser bei ALU-Punktschweißen (AKG) hinzugefügt</t>
  </si>
  <si>
    <t>Pressharte Stähle 
(nach TL4225, alt)</t>
  </si>
  <si>
    <t>Pressharte Stähle 
(nach VW50065)</t>
  </si>
  <si>
    <t>CR1100T-MB-DS-UC</t>
  </si>
  <si>
    <t>CR1100T-MB-DS-AS30/30</t>
  </si>
  <si>
    <t>CR1100T-MB-DS-AS60/60</t>
  </si>
  <si>
    <t>CR1100T-MB-MC-UC</t>
  </si>
  <si>
    <t>CR1100T-MB-MC-AS30/30</t>
  </si>
  <si>
    <t>CR1100T-MB-MC-AS60/60</t>
  </si>
  <si>
    <t>CR1100T-MB-PS-GA40/40</t>
  </si>
  <si>
    <t>CR1100T-MB-PS-GA60/60</t>
  </si>
  <si>
    <t>CR1100T-MB-PS-GA70/70</t>
  </si>
  <si>
    <t>CR1100T-MB-PS-GA80/80</t>
  </si>
  <si>
    <t>CR1500T-MB-DS-UC</t>
  </si>
  <si>
    <t>CR1500T-MB-DS-AS30/30</t>
  </si>
  <si>
    <t>CR1500T-MB-DS-AS60/60</t>
  </si>
  <si>
    <t>CR1500T-MB-MC-UC</t>
  </si>
  <si>
    <t>CR1500T-MB-MC-AS30/30</t>
  </si>
  <si>
    <t>CR1500T-MB-MC-AS60/60</t>
  </si>
  <si>
    <t>CR1500T-MB-IS-UC</t>
  </si>
  <si>
    <t>CR1500T-MB-IS-GI60/60</t>
  </si>
  <si>
    <t>CR1500T-MB-IS-GI70/70</t>
  </si>
  <si>
    <t>CR1500T-MB-IS-GI80/80</t>
  </si>
  <si>
    <t>CR1500T-MB-IS-GA40/40</t>
  </si>
  <si>
    <t>CR1500T-MB-IS-GA60/60</t>
  </si>
  <si>
    <t>CR1500T-MB-IS-GA70/70</t>
  </si>
  <si>
    <t>HR1500T-MB-DS-UC</t>
  </si>
  <si>
    <t>HR1500T-MB-DS-AS30/30</t>
  </si>
  <si>
    <t>HR1500T-MB-DS-AS60/60</t>
  </si>
  <si>
    <t>HR1500T-MB-MC-UC</t>
  </si>
  <si>
    <t>HR1500T-MB-MC-AS30/30</t>
  </si>
  <si>
    <t>HR1500T-MB-MC-AS60/60</t>
  </si>
  <si>
    <t>HR1650T-MB-IH-UC</t>
  </si>
  <si>
    <t>HR1650T-MB-IH-AS30/30</t>
  </si>
  <si>
    <t>HR1650T-MB-IH-AS60/60</t>
  </si>
  <si>
    <t>CR1500T-MB-PS-GA40/40</t>
  </si>
  <si>
    <t>CR1500T-MB-PS-GA60/60</t>
  </si>
  <si>
    <t>CR1500T-MB-PS-GA70/70</t>
  </si>
  <si>
    <t>CR1500T-MB-MS-UC</t>
  </si>
  <si>
    <t>CR1500T-MB-MS-GA40/40</t>
  </si>
  <si>
    <t>CR1500T-MB-MS-GA60/60</t>
  </si>
  <si>
    <t>CR1500T-MB-MS-GA70/70</t>
  </si>
  <si>
    <t>CR1900T-MB-DS-AS30/30</t>
  </si>
  <si>
    <t>CR1900T-MB-DS-AS60/60</t>
  </si>
  <si>
    <t>CR1900T-MB-MC-AS30/30</t>
  </si>
  <si>
    <t>CR1900T-MB-MC-AS60/60</t>
  </si>
  <si>
    <t>CR1900T-MB-IS-GI60/60</t>
  </si>
  <si>
    <t>CR1900T-MB-IS-GI70/70</t>
  </si>
  <si>
    <t>CR1900T-MB-IS-GI80/80</t>
  </si>
  <si>
    <t>CR1900T-MB-DS-UC</t>
  </si>
  <si>
    <t>CR1900T-MB-DS-GA40/40</t>
  </si>
  <si>
    <t>CR1900T-MB-DS-GA60/60</t>
  </si>
  <si>
    <t>CR1900T-MB-DS-GA70/70</t>
  </si>
  <si>
    <t>CR1900T-MB-MC-UC</t>
  </si>
  <si>
    <t>CR1900T-MB-MC-GA40/40</t>
  </si>
  <si>
    <t>CR1900T-MB-MC-GA60/60</t>
  </si>
  <si>
    <t>CR1900T-MB-MC-GA70/70</t>
  </si>
  <si>
    <t>HR1900T-MB-DS-UC</t>
  </si>
  <si>
    <t>HR1900T-MB-MC-UC</t>
  </si>
  <si>
    <t>CR500T-LA-AS30/30</t>
  </si>
  <si>
    <t>CR500T-LA-AS60/60</t>
  </si>
  <si>
    <t>CR500T-LA-UC</t>
  </si>
  <si>
    <t>CR500T-LA-GI60/60</t>
  </si>
  <si>
    <t>CR500T-LA-GI70/70</t>
  </si>
  <si>
    <t>CR500T-LA-GI80/80</t>
  </si>
  <si>
    <t>CR500T-LA-GA40/40</t>
  </si>
  <si>
    <t>CR500T-LA-GA60/60</t>
  </si>
  <si>
    <t>CR500T-LA-GA70/70</t>
  </si>
  <si>
    <t>HR500T-LA-AS30/30</t>
  </si>
  <si>
    <t>HR500T-LA-AS60/60</t>
  </si>
  <si>
    <t>CR600T-LA-AS30/30</t>
  </si>
  <si>
    <t>CR600T-LA-AS60/60</t>
  </si>
  <si>
    <t>CR600T-LA-UC</t>
  </si>
  <si>
    <t>CR600T-LA-GI60/60</t>
  </si>
  <si>
    <t>CR600T-LA-GI70/70</t>
  </si>
  <si>
    <t>CR600T-LA-GI80/80</t>
  </si>
  <si>
    <t>CR600T-LA-GA40/40</t>
  </si>
  <si>
    <t>CR600T-LA-GA60/60</t>
  </si>
  <si>
    <t>CR600T-LA-GA70/70</t>
  </si>
  <si>
    <t>HR600T-LA-AS30/30</t>
  </si>
  <si>
    <t>HR600T-LA-AS60/60</t>
  </si>
  <si>
    <t>FR1500T-MB-DS-UC</t>
  </si>
  <si>
    <t>FR1500T-MB-DS-AS30/30</t>
  </si>
  <si>
    <t>FR1500T-MB-DS-AS60/60</t>
  </si>
  <si>
    <t>FR1500T-MB-IS-UC</t>
  </si>
  <si>
    <t>FR1500T-MB-IS-AS30/30</t>
  </si>
  <si>
    <t>FR1500T-MB-IS-AS60/60</t>
  </si>
  <si>
    <t>minimale Schweißzeit auf 200ms begrenzt</t>
  </si>
  <si>
    <t>Bugfix 10.4</t>
  </si>
  <si>
    <t>Zeichenlänge Punktbezeichnung auf 35 erweitert, nur Warnmeldung bei Überschreitung</t>
  </si>
  <si>
    <t>Auswahl Stoßpunkten</t>
  </si>
  <si>
    <t>Hinweis Mikropunktschweißen, Crashrohrschweißen, Stoßpunkten, Blechbuckelschweißen nur im KSR-Modus</t>
  </si>
  <si>
    <t>Elektroden für Craschrohschweißen und Stoßpunkten auf Standard (39D-1978-2) geändert</t>
  </si>
  <si>
    <r>
      <t xml:space="preserve">Version 10.4 </t>
    </r>
    <r>
      <rPr>
        <b/>
        <u/>
        <sz val="10"/>
        <rFont val="Symbol"/>
        <family val="1"/>
        <charset val="2"/>
      </rPr>
      <t xml:space="preserve">Þ </t>
    </r>
    <r>
      <rPr>
        <b/>
        <u/>
        <sz val="10"/>
        <rFont val="Arial"/>
        <family val="2"/>
      </rPr>
      <t>Version 11</t>
    </r>
  </si>
  <si>
    <r>
      <t xml:space="preserve">Version 11 </t>
    </r>
    <r>
      <rPr>
        <b/>
        <u/>
        <sz val="10"/>
        <rFont val="Symbol"/>
        <family val="1"/>
        <charset val="2"/>
      </rPr>
      <t xml:space="preserve">Þ </t>
    </r>
    <r>
      <rPr>
        <b/>
        <u/>
        <sz val="10"/>
        <rFont val="Arial"/>
        <family val="2"/>
      </rPr>
      <t>Version 11.1</t>
    </r>
  </si>
  <si>
    <t>Elektrodenkappen Mikropunktschweißen Stahl von 11-59D 388863 in 39D 1981 geändert (gleiche Geometrie, nur in Bemi-Nr überführt)</t>
  </si>
  <si>
    <t>Werkstoffliste Werte Re für CR3 und CR4 berichtigt</t>
  </si>
  <si>
    <t>Aluminium AKG-Schweißen Elektrodenkappe 58V 3210-D gegen 58V 3210-S getauscht</t>
  </si>
  <si>
    <r>
      <t xml:space="preserve">Version 11.1 </t>
    </r>
    <r>
      <rPr>
        <b/>
        <u/>
        <sz val="10"/>
        <rFont val="Symbol"/>
        <family val="1"/>
        <charset val="2"/>
      </rPr>
      <t xml:space="preserve">Þ </t>
    </r>
    <r>
      <rPr>
        <b/>
        <u/>
        <sz val="10"/>
        <rFont val="Arial"/>
        <family val="2"/>
      </rPr>
      <t>Version 11.2</t>
    </r>
  </si>
  <si>
    <t>TL 4225 wurde als Aluminiumwerkstoff gewertet, Auswahl berichtigt</t>
  </si>
  <si>
    <r>
      <t xml:space="preserve">Version 11.2 </t>
    </r>
    <r>
      <rPr>
        <b/>
        <u/>
        <sz val="10"/>
        <rFont val="Symbol"/>
        <family val="1"/>
        <charset val="2"/>
      </rPr>
      <t xml:space="preserve">Þ </t>
    </r>
    <r>
      <rPr>
        <b/>
        <u/>
        <sz val="10"/>
        <rFont val="Arial"/>
        <family val="2"/>
      </rPr>
      <t>Version 11.3</t>
    </r>
  </si>
  <si>
    <t>Felder für Eintragung Sonderwerkstoffe Aluminium entsperrt</t>
  </si>
  <si>
    <t>MDK 0,7/2,0/2,0 (niedriglegiert/WU/WU) vorhanden? (auch gedrehte Anordnung)</t>
  </si>
  <si>
    <r>
      <t xml:space="preserve">Version 11.3 </t>
    </r>
    <r>
      <rPr>
        <b/>
        <u/>
        <sz val="10"/>
        <rFont val="Symbol"/>
        <family val="1"/>
        <charset val="2"/>
      </rPr>
      <t xml:space="preserve">Þ </t>
    </r>
    <r>
      <rPr>
        <b/>
        <u/>
        <sz val="10"/>
        <rFont val="Arial"/>
        <family val="2"/>
      </rPr>
      <t>Version 11.4</t>
    </r>
  </si>
  <si>
    <t>Wenn Sonderelektroden oder Sonderfräsmesser eigetragen werden, müssen Genehmiger und Datum eingetragen werden, sonst bleiben rote Felder bestehen</t>
  </si>
  <si>
    <t>Warnung Sonderfräsmesser erforderlich für MDK 0,7/2,0/2,0 (niedriglegiert/WU/WU) vorhanden (auch gedrehte Anordnung) in Feld AO3 eingefügt, Sonderfräsmesser muss eingetragen werden, sonst bleiben rote Felder bestehen</t>
  </si>
  <si>
    <t>Version 11 (Funktionsupdate 11.4)</t>
  </si>
  <si>
    <t>Version 11</t>
  </si>
  <si>
    <t>Typ 11</t>
  </si>
  <si>
    <t>Typ 12</t>
  </si>
  <si>
    <t>Typ 13</t>
  </si>
  <si>
    <t>Typ 14</t>
  </si>
  <si>
    <t>Tabelle "Schweißpunkte gültig für folgende Typen:" um 4 Typen erweitert</t>
  </si>
  <si>
    <t>seen:</t>
  </si>
  <si>
    <t>no. of drawings:</t>
  </si>
  <si>
    <t>comp.</t>
  </si>
  <si>
    <t>drawn:</t>
  </si>
  <si>
    <t>VW 336</t>
  </si>
  <si>
    <t>VW 366  Tayron México</t>
  </si>
  <si>
    <t>alle</t>
  </si>
  <si>
    <t>Neuerstellung</t>
  </si>
  <si>
    <t>GME</t>
  </si>
  <si>
    <t>N</t>
  </si>
  <si>
    <t>VW336</t>
  </si>
  <si>
    <t>66-A53-96D 313785</t>
  </si>
  <si>
    <t>5QF.803.106</t>
  </si>
  <si>
    <t>5QF.803.230</t>
  </si>
  <si>
    <t>5QA.803.774</t>
  </si>
  <si>
    <t>5QA.803.106</t>
  </si>
  <si>
    <t>5Q0.804.132</t>
  </si>
  <si>
    <t>ST1220</t>
  </si>
  <si>
    <t>5qa802035b_024_yps0002_R</t>
  </si>
  <si>
    <t>KJLTVR111220R01</t>
  </si>
  <si>
    <t>C</t>
  </si>
  <si>
    <t>66-59D381004</t>
  </si>
  <si>
    <t>5qa802035b_024_yps0001_R</t>
  </si>
  <si>
    <t>5qa802035b_024_yps0003_R</t>
  </si>
  <si>
    <t>5qa802035b_036_alps0003_R</t>
  </si>
  <si>
    <t>5qa802035b_066_brps0010_R</t>
  </si>
  <si>
    <t>5qa802035b_066_brps0002_R</t>
  </si>
  <si>
    <t>UB1</t>
  </si>
</sst>
</file>

<file path=xl/styles.xml><?xml version="1.0" encoding="utf-8"?>
<styleSheet xmlns="http://schemas.openxmlformats.org/spreadsheetml/2006/main" xmlns:mc="http://schemas.openxmlformats.org/markup-compatibility/2006" xmlns:x14ac="http://schemas.microsoft.com/office/spreadsheetml/2009/9/ac" mc:Ignorable="x14ac">
  <numFmts count="70">
    <numFmt numFmtId="41" formatCode="_-* #,##0_-;\-* #,##0_-;_-* &quot;-&quot;_-;_-@_-"/>
    <numFmt numFmtId="43" formatCode="_-* #,##0.00_-;\-* #,##0.00_-;_-* &quot;-&quot;??_-;_-@_-"/>
    <numFmt numFmtId="164" formatCode="_-* #,##0.00\ &quot;€&quot;_-;\-* #,##0.00\ &quot;€&quot;_-;_-* &quot;-&quot;??\ &quot;€&quot;_-;_-@_-"/>
    <numFmt numFmtId="165" formatCode="_-* #,##0.00\ _D_M_-;\-* #,##0.00\ _D_M_-;_-* &quot;-&quot;??\ _D_M_-;_-@_-"/>
    <numFmt numFmtId="166" formatCode="\X\X\X\X000"/>
    <numFmt numFmtId="167" formatCode="0.0"/>
    <numFmt numFmtId="168" formatCode="\Æ\ 0"/>
    <numFmt numFmtId="169" formatCode="0;;;@\ "/>
    <numFmt numFmtId="170" formatCode="&quot;$&quot;* #,##0_);[Red]&quot;$&quot;* \(#,##0\)"/>
    <numFmt numFmtId="171" formatCode="&quot;$&quot;* #,##0.00_);[Red]&quot;$&quot;* \(#,##0.00\)"/>
    <numFmt numFmtId="172" formatCode="0_)%;\(0\)%"/>
    <numFmt numFmtId="173" formatCode="0.0\ %;\(0.0\)%"/>
    <numFmt numFmtId="174" formatCode="#,##0\ ;[Red]\(&quot;$&quot;#,##0\)"/>
    <numFmt numFmtId="175" formatCode="&quot;$&quot;#,##0;&quot;$&quot;\(#,##0\)"/>
    <numFmt numFmtId="176" formatCode="0.0000000000"/>
    <numFmt numFmtId="177" formatCode="#,##0_);[Red]\ \(#,##0\)"/>
    <numFmt numFmtId="178" formatCode="#,##0.0\ ;\(#,##0.0\)"/>
    <numFmt numFmtId="179" formatCode="&quot;$&quot;* ##0.0\ ;&quot;$&quot;* \(##0.0\);&quot;$&quot;* &quot;N/A &quot;"/>
    <numFmt numFmtId="180" formatCode="\$* ##0.0\ ;\$* \(##0.0\);\$* &quot;N/A &quot;"/>
    <numFmt numFmtId="181" formatCode="\$#,##0;&quot;$(&quot;#,##0\)"/>
    <numFmt numFmtId="182" formatCode="\$\ #,##0.00_);[Red]\$\(#,##0.00\);\$\ \ \ \-\ \ "/>
    <numFmt numFmtId="183" formatCode="&quot;$ &quot;#,##0.00_);[Red]&quot;$(&quot;#,##0.00\);&quot;$   -  &quot;"/>
    <numFmt numFmtId="184" formatCode=";;;"/>
    <numFmt numFmtId="185" formatCode="mmmm\ d\,\ yyyy"/>
    <numFmt numFmtId="186" formatCode="&quot;US$&quot;#,##0.00_);\(&quot;US$&quot;#,##0.00\)"/>
    <numFmt numFmtId="187" formatCode="&quot;US$&quot;#,##0.00_);&quot;(US$&quot;#,##0.00\)"/>
    <numFmt numFmtId="188" formatCode="mmmm\ d&quot;, &quot;yyyy"/>
    <numFmt numFmtId="189" formatCode="."/>
    <numFmt numFmtId="190" formatCode="\."/>
    <numFmt numFmtId="191" formatCode="_(&quot;$&quot;* #,##0.0;_(&quot;$&quot;* \(#,##0.0\);_(&quot;$&quot;* &quot;0.0&quot;;_(@\)"/>
    <numFmt numFmtId="192" formatCode="#,##0&quot;£&quot;_);\(#,##0&quot;£&quot;\)"/>
    <numFmt numFmtId="193" formatCode="#,##0\ &quot;F&quot;;\-#,##0\ &quot;F&quot;"/>
    <numFmt numFmtId="194" formatCode="&quot;$&quot;#.##0_);\(&quot;$&quot;#.##0\)"/>
    <numFmt numFmtId="195" formatCode="\$#,##0.00;[Red]\-\$#,##0.00"/>
    <numFmt numFmtId="196" formatCode="0.0000%"/>
    <numFmt numFmtId="197" formatCode="0#\-##\-##"/>
    <numFmt numFmtId="198" formatCode="&quot;$&quot;#,##0"/>
    <numFmt numFmtId="199" formatCode="&quot;$&quot;#,##0.0_);[Red]\(&quot;$&quot;#,##0.0\)"/>
    <numFmt numFmtId="200" formatCode="#,##0;\(#,##0\)"/>
    <numFmt numFmtId="201" formatCode="#,##0.000_);\(#,##0.000\)"/>
    <numFmt numFmtId="202" formatCode="#,##0.0_);\(#,##0.0\)"/>
    <numFmt numFmtId="203" formatCode="&quot;$&quot;* #,##0_);&quot;$&quot;* \(#,##0\)"/>
    <numFmt numFmtId="204" formatCode="_(* #,##0.0000_);_(* \(#,##0.0000\);_(* &quot;-&quot;??_);_(@_)"/>
    <numFmt numFmtId="205" formatCode="_-* #,##0\ _E_U_R_-;\-* #,##0\ _E_U_R_-;_-* &quot;-&quot;\ _E_U_R_-;_-@_-"/>
    <numFmt numFmtId="206" formatCode="_-* #,##0.00\ _E_U_R_-;\-* #,##0.00\ _E_U_R_-;_-* &quot;-&quot;??\ _E_U_R_-;_-@_-"/>
    <numFmt numFmtId="207" formatCode="_-* #,##0\ &quot;F&quot;_-;\-* #,##0\ &quot;F&quot;_-;_-* &quot;-&quot;\ &quot;F&quot;_-;_-@_-"/>
    <numFmt numFmtId="208" formatCode="_-[$€-2]\ * #,##0.00_-;\-[$€-2]\ * #,##0.00_-;_-[$€-2]\ * &quot;-&quot;??_-"/>
    <numFmt numFmtId="209" formatCode="_-* #,##0.00\ [$€-1]_-;\-* #,##0.00\ [$€-1]_-;_-* &quot;-&quot;??\ [$€-1]_-"/>
    <numFmt numFmtId="210" formatCode="_-[$€-2]\ * #,##0.00_-;\-[$€-2]\ * #,##0.00_-;_-[$€-2]\ * \-??_-"/>
    <numFmt numFmtId="211" formatCode="_-[$€]* #,##0.00_-;\-[$€]* #,##0.00_-;_-[$€]* &quot;-&quot;??_-;_-@_-"/>
    <numFmt numFmtId="212" formatCode="_(&quot;$&quot;* #,##0;_(&quot;$&quot;* \(#,##0\);_(&quot;$&quot;* &quot;0&quot;;_(@\)"/>
    <numFmt numFmtId="213" formatCode="&quot;R&quot;#,##0;[Red]\-&quot;R&quot;#,##0"/>
    <numFmt numFmtId="214" formatCode="&quot;R&quot;#,##0.00;[Red]\-&quot;R&quot;#,##0.00"/>
    <numFmt numFmtId="215" formatCode="#,##0.00000;\(#,##0.00000\)"/>
    <numFmt numFmtId="216" formatCode="0.0%;\ \(0.0%\)"/>
    <numFmt numFmtId="217" formatCode="_(&quot;$&quot;* #,##0_);_(&quot;$&quot;* \(#,##0\);_(&quot;$&quot;* &quot;-&quot;_);_(@_)"/>
    <numFmt numFmtId="218" formatCode="_(&quot;$&quot;* #,##0.00_);_(&quot;$&quot;* \(#,##0.00\);_(&quot;$&quot;* &quot;-&quot;??_);_(@_)"/>
    <numFmt numFmtId="219" formatCode="&quot;£&quot;#,##0.00"/>
    <numFmt numFmtId="220" formatCode="0.00_)"/>
    <numFmt numFmtId="221" formatCode="_(* #,##0.0;_(* \(#,##0.0\);_(* &quot;0.0&quot;;_(@_)"/>
    <numFmt numFmtId="222" formatCode="#,##0.00\ &quot;F&quot;;[Red]\-#,##0.00\ &quot;F&quot;"/>
    <numFmt numFmtId="223" formatCode="0.00000%"/>
    <numFmt numFmtId="224" formatCode="&quot;$&quot;#,\);\(&quot;$&quot;#,##0\)"/>
    <numFmt numFmtId="225" formatCode="#,##0.00&quot; F&quot;;[Red]\-#,##0.00&quot; F&quot;"/>
    <numFmt numFmtId="226" formatCode="_-* #,##0\ _F_-;\-* #,##0\ _F_-;_-* &quot;-&quot;\ _F_-;_-@_-"/>
    <numFmt numFmtId="227" formatCode=";;*__)"/>
    <numFmt numFmtId="228" formatCode="_-* #,##0.00\ &quot;€&quot;_-;\-* #,##0.00\ &quot;€&quot;_-;_-* &quot;-&quot;&quot;?&quot;&quot;?&quot;\ &quot;€&quot;_-;_-@_-"/>
    <numFmt numFmtId="229" formatCode="_-&quot;öS&quot;\ * #,##0.00_-;\-&quot;öS&quot;\ * #,##0.00_-;_-&quot;öS&quot;\ * &quot;-&quot;??_-;_-@_-"/>
    <numFmt numFmtId="230" formatCode="\X\X\ 00000"/>
    <numFmt numFmtId="231" formatCode="0.00000"/>
  </numFmts>
  <fonts count="246">
    <font>
      <sz val="10"/>
      <name val="Arial"/>
    </font>
    <font>
      <sz val="11"/>
      <color theme="1"/>
      <name val="Calibri"/>
      <family val="2"/>
      <scheme val="minor"/>
    </font>
    <font>
      <b/>
      <sz val="10"/>
      <name val="Arial"/>
      <family val="2"/>
    </font>
    <font>
      <sz val="10"/>
      <name val="Arial"/>
      <family val="2"/>
    </font>
    <font>
      <b/>
      <sz val="12"/>
      <name val="Arial"/>
      <family val="2"/>
    </font>
    <font>
      <sz val="12"/>
      <color indexed="8"/>
      <name val="Arial"/>
      <family val="2"/>
    </font>
    <font>
      <sz val="12"/>
      <name val="Arial"/>
      <family val="2"/>
    </font>
    <font>
      <b/>
      <sz val="14"/>
      <name val="Arial"/>
      <family val="2"/>
    </font>
    <font>
      <sz val="9"/>
      <name val="Arial"/>
      <family val="2"/>
    </font>
    <font>
      <sz val="11"/>
      <name val="Arial"/>
      <family val="2"/>
    </font>
    <font>
      <sz val="8"/>
      <name val="Arial"/>
      <family val="2"/>
    </font>
    <font>
      <b/>
      <sz val="18"/>
      <name val="Arial"/>
      <family val="2"/>
    </font>
    <font>
      <sz val="14"/>
      <name val="Arial"/>
      <family val="2"/>
    </font>
    <font>
      <b/>
      <sz val="20"/>
      <name val="Arial"/>
      <family val="2"/>
    </font>
    <font>
      <sz val="8"/>
      <color indexed="8"/>
      <name val="Arial"/>
      <family val="2"/>
    </font>
    <font>
      <sz val="10"/>
      <color indexed="8"/>
      <name val="Arial"/>
      <family val="2"/>
    </font>
    <font>
      <b/>
      <sz val="10"/>
      <name val="Arial"/>
      <family val="2"/>
    </font>
    <font>
      <b/>
      <u/>
      <sz val="26"/>
      <name val="Arial"/>
      <family val="2"/>
    </font>
    <font>
      <b/>
      <sz val="16"/>
      <name val="Arial"/>
      <family val="2"/>
    </font>
    <font>
      <sz val="10"/>
      <name val="Univers"/>
      <family val="2"/>
    </font>
    <font>
      <sz val="8"/>
      <color indexed="0"/>
      <name val="MS Sans Serif"/>
      <family val="2"/>
    </font>
    <font>
      <sz val="18"/>
      <name val="Arial"/>
      <family val="2"/>
    </font>
    <font>
      <b/>
      <sz val="11"/>
      <name val="Arial"/>
      <family val="2"/>
    </font>
    <font>
      <sz val="16"/>
      <name val="Arial"/>
      <family val="2"/>
    </font>
    <font>
      <sz val="20"/>
      <name val="Arial"/>
      <family val="2"/>
    </font>
    <font>
      <sz val="9"/>
      <color indexed="10"/>
      <name val="Arial"/>
      <family val="2"/>
    </font>
    <font>
      <sz val="8"/>
      <color indexed="0"/>
      <name val="MS Sans Serif"/>
      <family val="2"/>
    </font>
    <font>
      <sz val="10"/>
      <color indexed="62"/>
      <name val="Arial"/>
      <family val="2"/>
    </font>
    <font>
      <b/>
      <sz val="10"/>
      <color indexed="62"/>
      <name val="Arial"/>
      <family val="2"/>
    </font>
    <font>
      <sz val="10"/>
      <color indexed="62"/>
      <name val="Symbol"/>
      <family val="1"/>
      <charset val="2"/>
    </font>
    <font>
      <sz val="9.5"/>
      <name val="Calibri"/>
      <family val="2"/>
      <scheme val="minor"/>
    </font>
    <font>
      <sz val="10"/>
      <color rgb="FF1F497D"/>
      <name val="Arial"/>
      <family val="2"/>
    </font>
    <font>
      <sz val="10"/>
      <color rgb="FFFF0000"/>
      <name val="Arial"/>
      <family val="2"/>
    </font>
    <font>
      <b/>
      <sz val="10"/>
      <color rgb="FFFF0000"/>
      <name val="Arial"/>
      <family val="2"/>
    </font>
    <font>
      <sz val="11"/>
      <name val="Calibri"/>
      <family val="2"/>
    </font>
    <font>
      <sz val="20"/>
      <color indexed="81"/>
      <name val="Tahoma"/>
      <family val="2"/>
    </font>
    <font>
      <b/>
      <u/>
      <sz val="10"/>
      <name val="Arial"/>
      <family val="2"/>
    </font>
    <font>
      <b/>
      <u/>
      <sz val="10"/>
      <name val="Symbol"/>
      <family val="1"/>
      <charset val="2"/>
    </font>
    <font>
      <u/>
      <sz val="10"/>
      <color theme="10"/>
      <name val="Arial"/>
      <family val="2"/>
    </font>
    <font>
      <b/>
      <sz val="22"/>
      <name val="Arial"/>
      <family val="2"/>
    </font>
    <font>
      <b/>
      <sz val="18"/>
      <color indexed="81"/>
      <name val="Tahoma"/>
      <family val="2"/>
    </font>
    <font>
      <sz val="18"/>
      <color indexed="81"/>
      <name val="Tahoma"/>
      <family val="2"/>
    </font>
    <font>
      <b/>
      <sz val="16"/>
      <color indexed="81"/>
      <name val="Tahoma"/>
      <family val="2"/>
    </font>
    <font>
      <sz val="16"/>
      <color indexed="81"/>
      <name val="Tahoma"/>
      <family val="2"/>
    </font>
    <font>
      <u/>
      <sz val="24"/>
      <name val="Arial"/>
      <family val="2"/>
    </font>
    <font>
      <b/>
      <vertAlign val="subscript"/>
      <sz val="12"/>
      <name val="Arial"/>
      <family val="2"/>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Univers"/>
      <family val="2"/>
    </font>
    <font>
      <b/>
      <sz val="8"/>
      <color indexed="0"/>
      <name val="MS Sans Serif"/>
      <family val="2"/>
    </font>
    <font>
      <u/>
      <sz val="10"/>
      <color indexed="12"/>
      <name val="Arial"/>
      <family val="2"/>
    </font>
    <font>
      <sz val="10"/>
      <color indexed="10"/>
      <name val="Arial"/>
      <family val="2"/>
    </font>
    <font>
      <sz val="11"/>
      <color indexed="8"/>
      <name val="Calibri"/>
      <family val="2"/>
      <charset val="238"/>
    </font>
    <font>
      <sz val="11"/>
      <color indexed="9"/>
      <name val="Calibri"/>
      <family val="2"/>
    </font>
    <font>
      <sz val="11"/>
      <color indexed="9"/>
      <name val="Calibri"/>
      <family val="2"/>
      <charset val="238"/>
    </font>
    <font>
      <sz val="11"/>
      <color indexed="20"/>
      <name val="Calibri"/>
      <family val="2"/>
      <charset val="238"/>
    </font>
    <font>
      <b/>
      <sz val="11"/>
      <color indexed="9"/>
      <name val="Calibri"/>
      <family val="2"/>
      <charset val="238"/>
    </font>
    <font>
      <sz val="11"/>
      <color indexed="17"/>
      <name val="Calibri"/>
      <family val="2"/>
      <charset val="238"/>
    </font>
    <font>
      <sz val="11"/>
      <color indexed="17"/>
      <name val="Calibri"/>
      <family val="2"/>
    </font>
    <font>
      <b/>
      <sz val="15"/>
      <color indexed="56"/>
      <name val="Calibri"/>
      <family val="2"/>
      <charset val="238"/>
    </font>
    <font>
      <b/>
      <sz val="13"/>
      <color indexed="56"/>
      <name val="Calibri"/>
      <family val="2"/>
      <charset val="238"/>
    </font>
    <font>
      <b/>
      <sz val="11"/>
      <color indexed="56"/>
      <name val="Calibri"/>
      <family val="2"/>
      <charset val="238"/>
    </font>
    <font>
      <sz val="11"/>
      <color indexed="52"/>
      <name val="Calibri"/>
      <family val="2"/>
      <charset val="238"/>
    </font>
    <font>
      <sz val="11"/>
      <color indexed="20"/>
      <name val="Calibri"/>
      <family val="2"/>
    </font>
    <font>
      <b/>
      <sz val="18"/>
      <color indexed="56"/>
      <name val="Cambria"/>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b/>
      <sz val="11"/>
      <color indexed="9"/>
      <name val="Calibri"/>
      <family val="2"/>
    </font>
    <font>
      <sz val="11"/>
      <color indexed="8"/>
      <name val="Calibri"/>
      <family val="2"/>
    </font>
    <font>
      <b/>
      <sz val="10"/>
      <color indexed="8"/>
      <name val="Arial"/>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60"/>
      <name val="Calibri"/>
      <family val="2"/>
    </font>
    <font>
      <sz val="11"/>
      <color indexed="10"/>
      <name val="Calibri"/>
      <family val="2"/>
    </font>
    <font>
      <sz val="11"/>
      <color indexed="8"/>
      <name val="Calibri"/>
      <family val="2"/>
      <charset val="204"/>
    </font>
    <font>
      <sz val="11"/>
      <color indexed="9"/>
      <name val="Calibri"/>
      <family val="2"/>
      <charset val="204"/>
    </font>
    <font>
      <sz val="11"/>
      <color indexed="62"/>
      <name val="Calibri"/>
      <family val="2"/>
      <charset val="204"/>
    </font>
    <font>
      <b/>
      <sz val="11"/>
      <color indexed="63"/>
      <name val="Calibri"/>
      <family val="2"/>
      <charset val="204"/>
    </font>
    <font>
      <b/>
      <sz val="11"/>
      <color indexed="52"/>
      <name val="Calibri"/>
      <family val="2"/>
      <charset val="204"/>
    </font>
    <font>
      <b/>
      <sz val="15"/>
      <color indexed="56"/>
      <name val="Calibri"/>
      <family val="2"/>
      <charset val="204"/>
    </font>
    <font>
      <b/>
      <sz val="13"/>
      <color indexed="56"/>
      <name val="Calibri"/>
      <family val="2"/>
      <charset val="204"/>
    </font>
    <font>
      <b/>
      <sz val="11"/>
      <color indexed="56"/>
      <name val="Calibri"/>
      <family val="2"/>
      <charset val="204"/>
    </font>
    <font>
      <b/>
      <sz val="11"/>
      <color indexed="8"/>
      <name val="Calibri"/>
      <family val="2"/>
      <charset val="204"/>
    </font>
    <font>
      <b/>
      <sz val="11"/>
      <color indexed="9"/>
      <name val="Calibri"/>
      <family val="2"/>
      <charset val="204"/>
    </font>
    <font>
      <b/>
      <sz val="18"/>
      <color indexed="56"/>
      <name val="Cambria"/>
      <family val="2"/>
      <charset val="204"/>
    </font>
    <font>
      <sz val="11"/>
      <color indexed="60"/>
      <name val="Calibri"/>
      <family val="2"/>
      <charset val="204"/>
    </font>
    <font>
      <sz val="11"/>
      <color indexed="20"/>
      <name val="Calibri"/>
      <family val="2"/>
      <charset val="204"/>
    </font>
    <font>
      <i/>
      <sz val="11"/>
      <color indexed="23"/>
      <name val="Calibri"/>
      <family val="2"/>
      <charset val="204"/>
    </font>
    <font>
      <sz val="11"/>
      <color indexed="52"/>
      <name val="Calibri"/>
      <family val="2"/>
      <charset val="204"/>
    </font>
    <font>
      <sz val="11"/>
      <color indexed="10"/>
      <name val="Calibri"/>
      <family val="2"/>
      <charset val="204"/>
    </font>
    <font>
      <sz val="11"/>
      <color indexed="17"/>
      <name val="Calibri"/>
      <family val="2"/>
      <charset val="204"/>
    </font>
    <font>
      <sz val="10"/>
      <name val="Arial"/>
      <family val="2"/>
      <charset val="238"/>
    </font>
    <font>
      <u/>
      <sz val="7.5"/>
      <color indexed="12"/>
      <name val="Arial"/>
      <family val="2"/>
    </font>
    <font>
      <sz val="10"/>
      <color indexed="9"/>
      <name val="Arial"/>
      <family val="2"/>
    </font>
    <font>
      <b/>
      <sz val="10"/>
      <color indexed="63"/>
      <name val="Arial"/>
      <family val="2"/>
    </font>
    <font>
      <b/>
      <sz val="10"/>
      <color indexed="52"/>
      <name val="Arial"/>
      <family val="2"/>
    </font>
    <font>
      <i/>
      <sz val="10"/>
      <color indexed="23"/>
      <name val="Arial"/>
      <family val="2"/>
    </font>
    <font>
      <sz val="11"/>
      <color theme="1"/>
      <name val="Calibri"/>
      <family val="2"/>
      <charset val="238"/>
      <scheme val="minor"/>
    </font>
    <font>
      <sz val="11"/>
      <color theme="0"/>
      <name val="Calibri"/>
      <family val="2"/>
      <charset val="238"/>
      <scheme val="minor"/>
    </font>
    <font>
      <sz val="11"/>
      <color rgb="FF9C0006"/>
      <name val="Calibri"/>
      <family val="2"/>
      <charset val="238"/>
      <scheme val="minor"/>
    </font>
    <font>
      <b/>
      <sz val="11"/>
      <color rgb="FFFA7D00"/>
      <name val="Calibri"/>
      <family val="2"/>
      <charset val="238"/>
      <scheme val="minor"/>
    </font>
    <font>
      <b/>
      <sz val="11"/>
      <color theme="0"/>
      <name val="Calibri"/>
      <family val="2"/>
      <charset val="238"/>
      <scheme val="minor"/>
    </font>
    <font>
      <i/>
      <sz val="11"/>
      <color rgb="FF7F7F7F"/>
      <name val="Calibri"/>
      <family val="2"/>
      <charset val="238"/>
      <scheme val="minor"/>
    </font>
    <font>
      <sz val="11"/>
      <color rgb="FF006100"/>
      <name val="Calibri"/>
      <family val="2"/>
      <charset val="238"/>
      <scheme val="minor"/>
    </font>
    <font>
      <b/>
      <sz val="15"/>
      <color theme="3"/>
      <name val="Calibri"/>
      <family val="2"/>
      <charset val="238"/>
      <scheme val="minor"/>
    </font>
    <font>
      <b/>
      <sz val="13"/>
      <color theme="3"/>
      <name val="Calibri"/>
      <family val="2"/>
      <charset val="238"/>
      <scheme val="minor"/>
    </font>
    <font>
      <b/>
      <sz val="11"/>
      <color theme="3"/>
      <name val="Calibri"/>
      <family val="2"/>
      <charset val="238"/>
      <scheme val="minor"/>
    </font>
    <font>
      <sz val="11"/>
      <color rgb="FF3F3F76"/>
      <name val="Calibri"/>
      <family val="2"/>
      <charset val="238"/>
      <scheme val="minor"/>
    </font>
    <font>
      <sz val="11"/>
      <color rgb="FFFA7D00"/>
      <name val="Calibri"/>
      <family val="2"/>
      <charset val="238"/>
      <scheme val="minor"/>
    </font>
    <font>
      <sz val="11"/>
      <color rgb="FF9C6500"/>
      <name val="Calibri"/>
      <family val="2"/>
      <charset val="238"/>
      <scheme val="minor"/>
    </font>
    <font>
      <b/>
      <sz val="11"/>
      <color rgb="FF3F3F3F"/>
      <name val="Calibri"/>
      <family val="2"/>
      <charset val="238"/>
      <scheme val="minor"/>
    </font>
    <font>
      <sz val="12"/>
      <color theme="1"/>
      <name val="Calibri"/>
      <family val="2"/>
      <scheme val="minor"/>
    </font>
    <font>
      <b/>
      <sz val="18"/>
      <color theme="3"/>
      <name val="Cambria"/>
      <family val="2"/>
      <charset val="238"/>
      <scheme val="major"/>
    </font>
    <font>
      <b/>
      <sz val="11"/>
      <color theme="1"/>
      <name val="Calibri"/>
      <family val="2"/>
      <charset val="238"/>
      <scheme val="minor"/>
    </font>
    <font>
      <sz val="11"/>
      <color rgb="FFFF0000"/>
      <name val="Calibri"/>
      <family val="2"/>
      <charset val="238"/>
      <scheme val="minor"/>
    </font>
    <font>
      <sz val="8.5"/>
      <name val="LinePrinter"/>
    </font>
    <font>
      <sz val="10"/>
      <name val="MS Sans Serif"/>
      <family val="2"/>
    </font>
    <font>
      <sz val="10"/>
      <color theme="1"/>
      <name val="Arial"/>
      <family val="2"/>
    </font>
    <font>
      <sz val="10"/>
      <color theme="0"/>
      <name val="Arial"/>
      <family val="2"/>
    </font>
    <font>
      <sz val="12"/>
      <name val="Helv"/>
    </font>
    <font>
      <sz val="8"/>
      <name val="Times New Roman"/>
      <family val="1"/>
    </font>
    <font>
      <b/>
      <sz val="10"/>
      <color rgb="FF3F3F3F"/>
      <name val="Arial"/>
      <family val="2"/>
    </font>
    <font>
      <b/>
      <sz val="11"/>
      <color indexed="10"/>
      <name val="Calibri"/>
      <family val="2"/>
    </font>
    <font>
      <b/>
      <sz val="10"/>
      <color rgb="FFFA7D00"/>
      <name val="Arial"/>
      <family val="2"/>
    </font>
    <font>
      <sz val="10"/>
      <name val="Courier"/>
      <family val="3"/>
    </font>
    <font>
      <b/>
      <sz val="10"/>
      <name val="Helv"/>
    </font>
    <font>
      <sz val="10"/>
      <name val="MS Serif"/>
      <family val="1"/>
    </font>
    <font>
      <sz val="10"/>
      <name val="Times New Roman"/>
      <family val="1"/>
    </font>
    <font>
      <sz val="8"/>
      <color indexed="19"/>
      <name val="Tahoma"/>
      <family val="2"/>
    </font>
    <font>
      <sz val="10"/>
      <color rgb="FF3F3F76"/>
      <name val="Arial"/>
      <family val="2"/>
    </font>
    <font>
      <b/>
      <sz val="11"/>
      <color indexed="62"/>
      <name val="Calibri"/>
      <family val="2"/>
    </font>
    <font>
      <sz val="10"/>
      <color indexed="16"/>
      <name val="MS Serif"/>
      <family val="1"/>
    </font>
    <font>
      <b/>
      <sz val="10"/>
      <color theme="1"/>
      <name val="Arial"/>
      <family val="2"/>
    </font>
    <font>
      <i/>
      <sz val="10"/>
      <color rgb="FF7F7F7F"/>
      <name val="Arial"/>
      <family val="2"/>
    </font>
    <font>
      <i/>
      <sz val="8"/>
      <color indexed="11"/>
      <name val="Tahoma"/>
      <family val="2"/>
    </font>
    <font>
      <i/>
      <sz val="8"/>
      <color indexed="12"/>
      <name val="Tahoma"/>
      <family val="2"/>
    </font>
    <font>
      <sz val="11"/>
      <name val="‚l‚r ‚oƒSƒVƒbƒN"/>
      <charset val="128"/>
    </font>
    <font>
      <sz val="10"/>
      <color indexed="17"/>
      <name val="Arial"/>
      <family val="2"/>
    </font>
    <font>
      <sz val="10"/>
      <color rgb="FF006100"/>
      <name val="Arial"/>
      <family val="2"/>
    </font>
    <font>
      <b/>
      <sz val="12"/>
      <name val="Helv"/>
    </font>
    <font>
      <b/>
      <sz val="15"/>
      <color indexed="62"/>
      <name val="Calibri"/>
      <family val="2"/>
    </font>
    <font>
      <b/>
      <sz val="13"/>
      <color indexed="62"/>
      <name val="Calibri"/>
      <family val="2"/>
    </font>
    <font>
      <b/>
      <sz val="8"/>
      <name val="MS Sans Serif"/>
      <family val="2"/>
    </font>
    <font>
      <u/>
      <sz val="11"/>
      <color theme="10"/>
      <name val="Calibri"/>
      <family val="2"/>
      <scheme val="minor"/>
    </font>
    <font>
      <sz val="8"/>
      <color indexed="8"/>
      <name val="Tahoma"/>
      <family val="2"/>
    </font>
    <font>
      <sz val="10"/>
      <name val="Helv"/>
    </font>
    <font>
      <sz val="12"/>
      <color indexed="9"/>
      <name val="Helv"/>
    </font>
    <font>
      <sz val="11"/>
      <name val="µ¸¿ò"/>
      <charset val="129"/>
    </font>
    <font>
      <b/>
      <sz val="11"/>
      <name val="Helv"/>
    </font>
    <font>
      <sz val="11"/>
      <color indexed="19"/>
      <name val="Calibri"/>
      <family val="2"/>
    </font>
    <font>
      <sz val="10"/>
      <color rgb="FF9C6500"/>
      <name val="Arial"/>
      <family val="2"/>
    </font>
    <font>
      <sz val="7"/>
      <name val="Small Fonts"/>
      <family val="2"/>
    </font>
    <font>
      <b/>
      <i/>
      <sz val="16"/>
      <name val="Helv"/>
    </font>
    <font>
      <sz val="10"/>
      <name val="Opel Sans"/>
    </font>
    <font>
      <sz val="11"/>
      <name val="‚l‚r –¾’©"/>
      <charset val="128"/>
    </font>
    <font>
      <i/>
      <sz val="8"/>
      <color indexed="23"/>
      <name val="Tahoma"/>
      <family val="2"/>
    </font>
    <font>
      <sz val="8"/>
      <name val="Tahoma"/>
      <family val="2"/>
    </font>
    <font>
      <b/>
      <sz val="10"/>
      <name val="MS Sans Serif"/>
      <family val="2"/>
    </font>
    <font>
      <sz val="10"/>
      <name val="Tahoma"/>
      <family val="2"/>
    </font>
    <font>
      <sz val="8"/>
      <color indexed="8"/>
      <name val="Times New Roman"/>
      <family val="1"/>
    </font>
    <font>
      <b/>
      <sz val="8"/>
      <color indexed="8"/>
      <name val="Times New Roman"/>
      <family val="1"/>
    </font>
    <font>
      <sz val="12"/>
      <color indexed="8"/>
      <name val="Times New Roman"/>
      <family val="1"/>
    </font>
    <font>
      <sz val="10"/>
      <color indexed="20"/>
      <name val="Arial"/>
      <family val="2"/>
    </font>
    <font>
      <sz val="10"/>
      <color rgb="FF9C0006"/>
      <name val="Arial"/>
      <family val="2"/>
    </font>
    <font>
      <b/>
      <sz val="8.25"/>
      <name val="Helv"/>
    </font>
    <font>
      <sz val="11"/>
      <color theme="1"/>
      <name val="Arial"/>
      <family val="2"/>
    </font>
    <font>
      <sz val="10"/>
      <color theme="1"/>
      <name val="NewsGoth for Porsche Com"/>
      <family val="2"/>
    </font>
    <font>
      <b/>
      <sz val="18"/>
      <color indexed="62"/>
      <name val="Cambria"/>
      <family val="2"/>
    </font>
    <font>
      <b/>
      <sz val="15"/>
      <color indexed="56"/>
      <name val="Arial"/>
      <family val="2"/>
    </font>
    <font>
      <b/>
      <sz val="15"/>
      <color theme="3"/>
      <name val="Arial"/>
      <family val="2"/>
    </font>
    <font>
      <b/>
      <sz val="13"/>
      <color indexed="56"/>
      <name val="Arial"/>
      <family val="2"/>
    </font>
    <font>
      <b/>
      <sz val="13"/>
      <color theme="3"/>
      <name val="Arial"/>
      <family val="2"/>
    </font>
    <font>
      <b/>
      <sz val="11"/>
      <color indexed="56"/>
      <name val="Arial"/>
      <family val="2"/>
    </font>
    <font>
      <b/>
      <sz val="11"/>
      <color theme="3"/>
      <name val="Arial"/>
      <family val="2"/>
    </font>
    <font>
      <sz val="8"/>
      <color indexed="18"/>
      <name val="Tahoma"/>
      <family val="2"/>
    </font>
    <font>
      <sz val="10"/>
      <color indexed="52"/>
      <name val="Arial"/>
      <family val="2"/>
    </font>
    <font>
      <sz val="10"/>
      <color rgb="FFFA7D00"/>
      <name val="Arial"/>
      <family val="2"/>
    </font>
    <font>
      <sz val="8"/>
      <color indexed="20"/>
      <name val="Tahoma"/>
      <family val="2"/>
    </font>
    <font>
      <i/>
      <sz val="8"/>
      <color indexed="8"/>
      <name val="Tahoma"/>
      <family val="2"/>
    </font>
    <font>
      <sz val="10"/>
      <name val="Wingdings"/>
      <charset val="2"/>
    </font>
    <font>
      <b/>
      <sz val="10"/>
      <color indexed="9"/>
      <name val="Arial"/>
      <family val="2"/>
    </font>
    <font>
      <b/>
      <sz val="10"/>
      <color theme="0"/>
      <name val="Arial"/>
      <family val="2"/>
    </font>
    <font>
      <sz val="9"/>
      <name val="ＭＳ ゴシック"/>
      <family val="3"/>
      <charset val="128"/>
    </font>
    <font>
      <sz val="11"/>
      <color indexed="8"/>
      <name val="Calibri"/>
      <family val="2"/>
      <scheme val="minor"/>
    </font>
    <font>
      <b/>
      <sz val="9"/>
      <color indexed="81"/>
      <name val="Tahoma"/>
      <family val="2"/>
    </font>
    <font>
      <b/>
      <sz val="12"/>
      <color indexed="81"/>
      <name val="Tahoma"/>
      <family val="2"/>
    </font>
    <font>
      <b/>
      <sz val="14"/>
      <color indexed="81"/>
      <name val="Tahoma"/>
      <family val="2"/>
    </font>
    <font>
      <b/>
      <sz val="12"/>
      <color indexed="81"/>
      <name val="Segoe UI"/>
      <family val="2"/>
    </font>
    <font>
      <sz val="12"/>
      <color indexed="81"/>
      <name val="Segoe UI"/>
      <family val="2"/>
    </font>
    <font>
      <sz val="10"/>
      <name val="VW Head"/>
      <family val="2"/>
    </font>
    <font>
      <b/>
      <sz val="10"/>
      <color theme="1" tint="0.34998626667073579"/>
      <name val="VW Head"/>
      <family val="2"/>
    </font>
    <font>
      <b/>
      <sz val="9"/>
      <color theme="1" tint="0.34998626667073579"/>
      <name val="VW Head"/>
      <family val="2"/>
    </font>
    <font>
      <b/>
      <sz val="11"/>
      <color indexed="81"/>
      <name val="Segoe UI"/>
      <family val="2"/>
    </font>
    <font>
      <sz val="9"/>
      <name val="Univers"/>
      <family val="2"/>
    </font>
    <font>
      <b/>
      <sz val="9"/>
      <name val="Arial"/>
      <family val="2"/>
    </font>
    <font>
      <b/>
      <sz val="9"/>
      <name val="SymbolPS"/>
      <family val="1"/>
      <charset val="2"/>
    </font>
    <font>
      <b/>
      <sz val="9"/>
      <color theme="0" tint="-0.499984740745262"/>
      <name val="Arial"/>
      <family val="2"/>
    </font>
    <font>
      <b/>
      <sz val="9"/>
      <color indexed="23"/>
      <name val="Arial"/>
      <family val="2"/>
    </font>
    <font>
      <sz val="9"/>
      <color indexed="8"/>
      <name val="Arial"/>
      <family val="2"/>
    </font>
    <font>
      <sz val="9"/>
      <color indexed="0"/>
      <name val="Arial"/>
      <family val="2"/>
    </font>
    <font>
      <sz val="9"/>
      <color theme="0" tint="-0.499984740745262"/>
      <name val="Arial"/>
      <family val="2"/>
    </font>
    <font>
      <b/>
      <sz val="9"/>
      <color indexed="8"/>
      <name val="BMWTypeRegular"/>
      <family val="2"/>
    </font>
    <font>
      <u/>
      <sz val="9"/>
      <color theme="10"/>
      <name val="Arial"/>
      <family val="2"/>
    </font>
    <font>
      <b/>
      <sz val="11"/>
      <name val="BMWTypeRegular"/>
      <family val="2"/>
    </font>
    <font>
      <b/>
      <sz val="11"/>
      <color indexed="8"/>
      <name val="BMWTypeRegular"/>
      <family val="2"/>
    </font>
    <font>
      <sz val="11"/>
      <name val="SymbolPS"/>
      <family val="1"/>
      <charset val="2"/>
    </font>
    <font>
      <b/>
      <sz val="11"/>
      <name val="Univers"/>
      <family val="2"/>
    </font>
    <font>
      <b/>
      <sz val="12"/>
      <name val="Univers"/>
      <family val="2"/>
    </font>
    <font>
      <b/>
      <sz val="10"/>
      <color theme="0" tint="-0.499984740745262"/>
      <name val="Arial"/>
      <family val="2"/>
    </font>
    <font>
      <b/>
      <sz val="10"/>
      <color indexed="23"/>
      <name val="Arial"/>
      <family val="2"/>
    </font>
    <font>
      <sz val="16"/>
      <name val="Univers"/>
      <family val="2"/>
    </font>
    <font>
      <sz val="12"/>
      <color theme="1"/>
      <name val="Arial"/>
      <family val="2"/>
    </font>
    <font>
      <sz val="6"/>
      <color theme="0" tint="-0.499984740745262"/>
      <name val="Arial"/>
      <family val="2"/>
    </font>
    <font>
      <b/>
      <sz val="9"/>
      <color rgb="FFFF0000"/>
      <name val="Arial"/>
      <family val="2"/>
    </font>
    <font>
      <b/>
      <sz val="9"/>
      <color theme="1"/>
      <name val="Arial"/>
      <family val="2"/>
    </font>
    <font>
      <b/>
      <sz val="16"/>
      <color rgb="FFFF9900"/>
      <name val="Arial"/>
      <family val="2"/>
    </font>
    <font>
      <b/>
      <sz val="36"/>
      <color rgb="FFFF0000"/>
      <name val="Arial"/>
      <family val="2"/>
    </font>
    <font>
      <b/>
      <sz val="8"/>
      <name val="Arial"/>
      <family val="2"/>
    </font>
    <font>
      <sz val="11"/>
      <color rgb="FF000000"/>
      <name val="Calibri"/>
      <family val="2"/>
    </font>
    <font>
      <vertAlign val="subscript"/>
      <sz val="14"/>
      <name val="Arial"/>
      <family val="2"/>
    </font>
    <font>
      <sz val="24"/>
      <color rgb="FFFF9900"/>
      <name val="Arial"/>
      <family val="2"/>
    </font>
    <font>
      <b/>
      <sz val="22"/>
      <color rgb="FFFF0000"/>
      <name val="Arial"/>
      <family val="2"/>
    </font>
    <font>
      <b/>
      <sz val="22"/>
      <color theme="1"/>
      <name val="Arial"/>
      <family val="2"/>
    </font>
    <font>
      <b/>
      <sz val="26"/>
      <color rgb="FF000000"/>
      <name val="Arial"/>
      <family val="2"/>
    </font>
    <font>
      <sz val="8"/>
      <name val="Arial"/>
      <family val="2"/>
    </font>
    <font>
      <b/>
      <sz val="36"/>
      <name val="Arial"/>
      <family val="2"/>
    </font>
  </fonts>
  <fills count="79">
    <fill>
      <patternFill patternType="none"/>
    </fill>
    <fill>
      <patternFill patternType="gray125"/>
    </fill>
    <fill>
      <patternFill patternType="solid">
        <fgColor indexed="65"/>
        <bgColor indexed="64"/>
      </patternFill>
    </fill>
    <fill>
      <patternFill patternType="solid">
        <fgColor indexed="9"/>
        <bgColor indexed="64"/>
      </patternFill>
    </fill>
    <fill>
      <patternFill patternType="solid">
        <fgColor indexed="44"/>
        <bgColor indexed="64"/>
      </patternFill>
    </fill>
    <fill>
      <patternFill patternType="solid">
        <fgColor rgb="FFFF0000"/>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rgb="FF7030A0"/>
        <bgColor indexed="64"/>
      </patternFill>
    </fill>
    <fill>
      <patternFill patternType="solid">
        <fgColor theme="4"/>
        <bgColor indexed="64"/>
      </patternFill>
    </fill>
    <fill>
      <patternFill patternType="solid">
        <fgColor rgb="FF00FF00"/>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22"/>
        <bgColor indexed="64"/>
      </patternFill>
    </fill>
    <fill>
      <patternFill patternType="solid">
        <fgColor indexed="9"/>
      </patternFill>
    </fill>
    <fill>
      <patternFill patternType="solid">
        <fgColor indexed="56"/>
      </patternFill>
    </fill>
    <fill>
      <patternFill patternType="solid">
        <fgColor indexed="54"/>
      </patternFill>
    </fill>
    <fill>
      <patternFill patternType="solid">
        <fgColor indexed="15"/>
      </patternFill>
    </fill>
    <fill>
      <patternFill patternType="solid">
        <fgColor indexed="12"/>
      </patternFill>
    </fill>
    <fill>
      <patternFill patternType="mediumGray">
        <fgColor indexed="22"/>
      </patternFill>
    </fill>
    <fill>
      <patternFill patternType="darkGray">
        <fgColor indexed="15"/>
      </patternFill>
    </fill>
    <fill>
      <patternFill patternType="solid">
        <fgColor indexed="22"/>
        <bgColor indexed="25"/>
      </patternFill>
    </fill>
    <fill>
      <patternFill patternType="solid">
        <fgColor indexed="22"/>
        <bgColor indexed="9"/>
      </patternFill>
    </fill>
    <fill>
      <patternFill patternType="solid">
        <fgColor rgb="FF00B050"/>
        <bgColor indexed="64"/>
      </patternFill>
    </fill>
  </fills>
  <borders count="108">
    <border>
      <left/>
      <right/>
      <top/>
      <bottom/>
      <diagonal/>
    </border>
    <border>
      <left/>
      <right/>
      <top style="thin">
        <color indexed="64"/>
      </top>
      <bottom/>
      <diagonal/>
    </border>
    <border>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style="thin">
        <color indexed="64"/>
      </top>
      <bottom/>
      <diagonal/>
    </border>
    <border>
      <left style="thin">
        <color indexed="64"/>
      </left>
      <right/>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right style="thin">
        <color indexed="64"/>
      </right>
      <top style="medium">
        <color indexed="64"/>
      </top>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right/>
      <top style="thin">
        <color indexed="56"/>
      </top>
      <bottom style="double">
        <color indexed="56"/>
      </bottom>
      <diagonal/>
    </border>
    <border>
      <left/>
      <right/>
      <top/>
      <bottom style="double">
        <color indexed="64"/>
      </bottom>
      <diagonal/>
    </border>
    <border>
      <left/>
      <right/>
      <top/>
      <bottom style="thick">
        <color indexed="49"/>
      </bottom>
      <diagonal/>
    </border>
    <border>
      <left/>
      <right/>
      <top/>
      <bottom style="thick">
        <color indexed="56"/>
      </bottom>
      <diagonal/>
    </border>
    <border>
      <left/>
      <right/>
      <top/>
      <bottom style="thick">
        <color indexed="27"/>
      </bottom>
      <diagonal/>
    </border>
    <border>
      <left/>
      <right/>
      <top/>
      <bottom style="medium">
        <color indexed="49"/>
      </bottom>
      <diagonal/>
    </border>
    <border>
      <left/>
      <right/>
      <top/>
      <bottom style="medium">
        <color indexed="27"/>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double">
        <color indexed="8"/>
      </bottom>
      <diagonal/>
    </border>
    <border>
      <left/>
      <right/>
      <top style="thin">
        <color indexed="49"/>
      </top>
      <bottom style="double">
        <color indexed="49"/>
      </bottom>
      <diagonal/>
    </border>
    <border>
      <left style="hair">
        <color indexed="23"/>
      </left>
      <right style="hair">
        <color indexed="23"/>
      </right>
      <top style="hair">
        <color indexed="23"/>
      </top>
      <bottom style="hair">
        <color indexed="23"/>
      </bottom>
      <diagonal/>
    </border>
  </borders>
  <cellStyleXfs count="33511">
    <xf numFmtId="0" fontId="0" fillId="0" borderId="0"/>
    <xf numFmtId="0" fontId="20" fillId="0" borderId="0" applyNumberFormat="0" applyFont="0" applyFill="0" applyBorder="0" applyAlignment="0" applyProtection="0">
      <alignment horizontal="left" vertical="top" wrapText="1"/>
      <protection locked="0"/>
    </xf>
    <xf numFmtId="165" fontId="3" fillId="0" borderId="0" applyFont="0" applyFill="0" applyBorder="0" applyAlignment="0" applyProtection="0"/>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0" fontId="20" fillId="0" borderId="0" applyNumberFormat="0" applyFont="0" applyFill="0" applyBorder="0" applyProtection="0">
      <alignment horizontal="center" vertical="center"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6" fillId="0" borderId="0" applyNumberFormat="0" applyFont="0" applyFill="0" applyBorder="0" applyAlignment="0" applyProtection="0">
      <alignment horizontal="left" vertical="top" wrapText="1"/>
      <protection locked="0"/>
    </xf>
    <xf numFmtId="0" fontId="19" fillId="0" borderId="0"/>
    <xf numFmtId="0" fontId="30" fillId="0" borderId="0"/>
    <xf numFmtId="0" fontId="3" fillId="0" borderId="0"/>
    <xf numFmtId="0" fontId="3" fillId="0" borderId="0"/>
    <xf numFmtId="0" fontId="19" fillId="0" borderId="0"/>
    <xf numFmtId="0" fontId="19" fillId="0" borderId="0"/>
    <xf numFmtId="0" fontId="19" fillId="0" borderId="0"/>
    <xf numFmtId="0" fontId="19"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38" fillId="0" borderId="0" applyNumberFormat="0" applyFill="0" applyBorder="0" applyAlignment="0" applyProtection="0"/>
    <xf numFmtId="0" fontId="52" fillId="17" borderId="0" applyNumberFormat="0" applyBorder="0" applyAlignment="0" applyProtection="0"/>
    <xf numFmtId="0" fontId="62" fillId="0" borderId="0"/>
    <xf numFmtId="0" fontId="63" fillId="0" borderId="0" applyNumberFormat="0" applyFill="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 fillId="43" borderId="0" applyNumberFormat="0" applyBorder="0" applyAlignment="0" applyProtection="0"/>
    <xf numFmtId="0" fontId="117" fillId="46" borderId="0" applyNumberFormat="0" applyBorder="0" applyAlignment="0" applyProtection="0"/>
    <xf numFmtId="0" fontId="117" fillId="46" borderId="0" applyNumberFormat="0" applyBorder="0" applyAlignment="0" applyProtection="0"/>
    <xf numFmtId="0" fontId="85" fillId="46" borderId="0" applyNumberFormat="0" applyBorder="0" applyAlignment="0" applyProtection="0"/>
    <xf numFmtId="0" fontId="66" fillId="46" borderId="0" applyNumberFormat="0" applyBorder="0" applyAlignment="0" applyProtection="0"/>
    <xf numFmtId="0" fontId="117" fillId="23" borderId="0" applyNumberFormat="0" applyBorder="0" applyAlignment="0" applyProtection="0"/>
    <xf numFmtId="0" fontId="117" fillId="47" borderId="0" applyNumberFormat="0" applyBorder="0" applyAlignment="0" applyProtection="0"/>
    <xf numFmtId="0" fontId="117" fillId="47" borderId="0" applyNumberFormat="0" applyBorder="0" applyAlignment="0" applyProtection="0"/>
    <xf numFmtId="0" fontId="85" fillId="47" borderId="0" applyNumberFormat="0" applyBorder="0" applyAlignment="0" applyProtection="0"/>
    <xf numFmtId="0" fontId="66" fillId="47" borderId="0" applyNumberFormat="0" applyBorder="0" applyAlignment="0" applyProtection="0"/>
    <xf numFmtId="0" fontId="117" fillId="27" borderId="0" applyNumberFormat="0" applyBorder="0" applyAlignment="0" applyProtection="0"/>
    <xf numFmtId="0" fontId="117" fillId="48" borderId="0" applyNumberFormat="0" applyBorder="0" applyAlignment="0" applyProtection="0"/>
    <xf numFmtId="0" fontId="117" fillId="48" borderId="0" applyNumberFormat="0" applyBorder="0" applyAlignment="0" applyProtection="0"/>
    <xf numFmtId="0" fontId="85" fillId="48" borderId="0" applyNumberFormat="0" applyBorder="0" applyAlignment="0" applyProtection="0"/>
    <xf numFmtId="0" fontId="66" fillId="48" borderId="0" applyNumberFormat="0" applyBorder="0" applyAlignment="0" applyProtection="0"/>
    <xf numFmtId="0" fontId="117" fillId="31" borderId="0" applyNumberFormat="0" applyBorder="0" applyAlignment="0" applyProtection="0"/>
    <xf numFmtId="0" fontId="117" fillId="49" borderId="0" applyNumberFormat="0" applyBorder="0" applyAlignment="0" applyProtection="0"/>
    <xf numFmtId="0" fontId="117" fillId="49" borderId="0" applyNumberFormat="0" applyBorder="0" applyAlignment="0" applyProtection="0"/>
    <xf numFmtId="0" fontId="85" fillId="49" borderId="0" applyNumberFormat="0" applyBorder="0" applyAlignment="0" applyProtection="0"/>
    <xf numFmtId="0" fontId="66" fillId="49" borderId="0" applyNumberFormat="0" applyBorder="0" applyAlignment="0" applyProtection="0"/>
    <xf numFmtId="0" fontId="117" fillId="35" borderId="0" applyNumberFormat="0" applyBorder="0" applyAlignment="0" applyProtection="0"/>
    <xf numFmtId="0" fontId="117" fillId="39" borderId="0" applyNumberFormat="0" applyBorder="0" applyAlignment="0" applyProtection="0"/>
    <xf numFmtId="0" fontId="117" fillId="39" borderId="0" applyNumberFormat="0" applyBorder="0" applyAlignment="0" applyProtection="0"/>
    <xf numFmtId="0" fontId="85" fillId="50" borderId="0" applyNumberFormat="0" applyBorder="0" applyAlignment="0" applyProtection="0"/>
    <xf numFmtId="0" fontId="117" fillId="43" borderId="0" applyNumberFormat="0" applyBorder="0" applyAlignment="0" applyProtection="0"/>
    <xf numFmtId="0" fontId="117" fillId="43" borderId="0" applyNumberFormat="0" applyBorder="0" applyAlignment="0" applyProtection="0"/>
    <xf numFmtId="0" fontId="85" fillId="51" borderId="0" applyNumberFormat="0" applyBorder="0" applyAlignment="0" applyProtection="0"/>
    <xf numFmtId="0" fontId="85" fillId="46" borderId="0" applyNumberFormat="0" applyBorder="0" applyAlignment="0" applyProtection="0"/>
    <xf numFmtId="0" fontId="85" fillId="46" borderId="0" applyNumberFormat="0" applyBorder="0" applyAlignment="0" applyProtection="0"/>
    <xf numFmtId="0" fontId="15" fillId="46" borderId="0" applyNumberFormat="0" applyBorder="0" applyAlignment="0" applyProtection="0"/>
    <xf numFmtId="0" fontId="15" fillId="46"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15" fillId="47" borderId="0" applyNumberFormat="0" applyBorder="0" applyAlignment="0" applyProtection="0"/>
    <xf numFmtId="0" fontId="15" fillId="47" borderId="0" applyNumberFormat="0" applyBorder="0" applyAlignment="0" applyProtection="0"/>
    <xf numFmtId="0" fontId="85" fillId="48" borderId="0" applyNumberFormat="0" applyBorder="0" applyAlignment="0" applyProtection="0"/>
    <xf numFmtId="0" fontId="85" fillId="48" borderId="0" applyNumberFormat="0" applyBorder="0" applyAlignment="0" applyProtection="0"/>
    <xf numFmtId="0" fontId="15" fillId="48" borderId="0" applyNumberFormat="0" applyBorder="0" applyAlignment="0" applyProtection="0"/>
    <xf numFmtId="0" fontId="15" fillId="48"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15" fillId="50" borderId="0" applyNumberFormat="0" applyBorder="0" applyAlignment="0" applyProtection="0"/>
    <xf numFmtId="0" fontId="1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15" fillId="51" borderId="0" applyNumberFormat="0" applyBorder="0" applyAlignment="0" applyProtection="0"/>
    <xf numFmtId="0" fontId="15" fillId="51" borderId="0" applyNumberFormat="0" applyBorder="0" applyAlignment="0" applyProtection="0"/>
    <xf numFmtId="0" fontId="94" fillId="46" borderId="0" applyNumberFormat="0" applyBorder="0" applyAlignment="0" applyProtection="0"/>
    <xf numFmtId="0" fontId="94" fillId="47" borderId="0" applyNumberFormat="0" applyBorder="0" applyAlignment="0" applyProtection="0"/>
    <xf numFmtId="0" fontId="94" fillId="48" borderId="0" applyNumberFormat="0" applyBorder="0" applyAlignment="0" applyProtection="0"/>
    <xf numFmtId="0" fontId="94" fillId="49" borderId="0" applyNumberFormat="0" applyBorder="0" applyAlignment="0" applyProtection="0"/>
    <xf numFmtId="0" fontId="94" fillId="50" borderId="0" applyNumberFormat="0" applyBorder="0" applyAlignment="0" applyProtection="0"/>
    <xf numFmtId="0" fontId="94" fillId="51"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 fillId="44" borderId="0" applyNumberFormat="0" applyBorder="0" applyAlignment="0" applyProtection="0"/>
    <xf numFmtId="0" fontId="117" fillId="24" borderId="0" applyNumberFormat="0" applyBorder="0" applyAlignment="0" applyProtection="0"/>
    <xf numFmtId="0" fontId="117" fillId="24" borderId="0" applyNumberFormat="0" applyBorder="0" applyAlignment="0" applyProtection="0"/>
    <xf numFmtId="0" fontId="85" fillId="52" borderId="0" applyNumberFormat="0" applyBorder="0" applyAlignment="0" applyProtection="0"/>
    <xf numFmtId="0" fontId="117" fillId="28" borderId="0" applyNumberFormat="0" applyBorder="0" applyAlignment="0" applyProtection="0"/>
    <xf numFmtId="0" fontId="117" fillId="28" borderId="0" applyNumberFormat="0" applyBorder="0" applyAlignment="0" applyProtection="0"/>
    <xf numFmtId="0" fontId="85" fillId="5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85" fillId="54" borderId="0" applyNumberFormat="0" applyBorder="0" applyAlignment="0" applyProtection="0"/>
    <xf numFmtId="0" fontId="66" fillId="54" borderId="0" applyNumberFormat="0" applyBorder="0" applyAlignment="0" applyProtection="0"/>
    <xf numFmtId="0" fontId="117" fillId="32" borderId="0" applyNumberFormat="0" applyBorder="0" applyAlignment="0" applyProtection="0"/>
    <xf numFmtId="0" fontId="117" fillId="36" borderId="0" applyNumberFormat="0" applyBorder="0" applyAlignment="0" applyProtection="0"/>
    <xf numFmtId="0" fontId="117" fillId="36" borderId="0" applyNumberFormat="0" applyBorder="0" applyAlignment="0" applyProtection="0"/>
    <xf numFmtId="0" fontId="85" fillId="49" borderId="0" applyNumberFormat="0" applyBorder="0" applyAlignment="0" applyProtection="0"/>
    <xf numFmtId="0" fontId="117" fillId="40" borderId="0" applyNumberFormat="0" applyBorder="0" applyAlignment="0" applyProtection="0"/>
    <xf numFmtId="0" fontId="117" fillId="40" borderId="0" applyNumberFormat="0" applyBorder="0" applyAlignment="0" applyProtection="0"/>
    <xf numFmtId="0" fontId="85" fillId="52" borderId="0" applyNumberFormat="0" applyBorder="0" applyAlignment="0" applyProtection="0"/>
    <xf numFmtId="0" fontId="117" fillId="44" borderId="0" applyNumberFormat="0" applyBorder="0" applyAlignment="0" applyProtection="0"/>
    <xf numFmtId="0" fontId="117" fillId="44" borderId="0" applyNumberFormat="0" applyBorder="0" applyAlignment="0" applyProtection="0"/>
    <xf numFmtId="0" fontId="85" fillId="55"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15" fillId="53" borderId="0" applyNumberFormat="0" applyBorder="0" applyAlignment="0" applyProtection="0"/>
    <xf numFmtId="0" fontId="15" fillId="53" borderId="0" applyNumberFormat="0" applyBorder="0" applyAlignment="0" applyProtection="0"/>
    <xf numFmtId="0" fontId="85" fillId="54" borderId="0" applyNumberFormat="0" applyBorder="0" applyAlignment="0" applyProtection="0"/>
    <xf numFmtId="0" fontId="85" fillId="54" borderId="0" applyNumberFormat="0" applyBorder="0" applyAlignment="0" applyProtection="0"/>
    <xf numFmtId="0" fontId="15" fillId="54" borderId="0" applyNumberFormat="0" applyBorder="0" applyAlignment="0" applyProtection="0"/>
    <xf numFmtId="0" fontId="15" fillId="54" borderId="0" applyNumberFormat="0" applyBorder="0" applyAlignment="0" applyProtection="0"/>
    <xf numFmtId="0" fontId="85" fillId="49" borderId="0" applyNumberFormat="0" applyBorder="0" applyAlignment="0" applyProtection="0"/>
    <xf numFmtId="0" fontId="85" fillId="49" borderId="0" applyNumberFormat="0" applyBorder="0" applyAlignment="0" applyProtection="0"/>
    <xf numFmtId="0" fontId="15" fillId="49" borderId="0" applyNumberFormat="0" applyBorder="0" applyAlignment="0" applyProtection="0"/>
    <xf numFmtId="0" fontId="15" fillId="49"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15" fillId="52" borderId="0" applyNumberFormat="0" applyBorder="0" applyAlignment="0" applyProtection="0"/>
    <xf numFmtId="0" fontId="15" fillId="52" borderId="0" applyNumberFormat="0" applyBorder="0" applyAlignment="0" applyProtection="0"/>
    <xf numFmtId="0" fontId="85" fillId="55" borderId="0" applyNumberFormat="0" applyBorder="0" applyAlignment="0" applyProtection="0"/>
    <xf numFmtId="0" fontId="85" fillId="55" borderId="0" applyNumberFormat="0" applyBorder="0" applyAlignment="0" applyProtection="0"/>
    <xf numFmtId="0" fontId="15" fillId="55" borderId="0" applyNumberFormat="0" applyBorder="0" applyAlignment="0" applyProtection="0"/>
    <xf numFmtId="0" fontId="15" fillId="55" borderId="0" applyNumberFormat="0" applyBorder="0" applyAlignment="0" applyProtection="0"/>
    <xf numFmtId="0" fontId="94" fillId="52" borderId="0" applyNumberFormat="0" applyBorder="0" applyAlignment="0" applyProtection="0"/>
    <xf numFmtId="0" fontId="94" fillId="53" borderId="0" applyNumberFormat="0" applyBorder="0" applyAlignment="0" applyProtection="0"/>
    <xf numFmtId="0" fontId="94" fillId="54" borderId="0" applyNumberFormat="0" applyBorder="0" applyAlignment="0" applyProtection="0"/>
    <xf numFmtId="0" fontId="94" fillId="49" borderId="0" applyNumberFormat="0" applyBorder="0" applyAlignment="0" applyProtection="0"/>
    <xf numFmtId="0" fontId="94" fillId="52" borderId="0" applyNumberFormat="0" applyBorder="0" applyAlignment="0" applyProtection="0"/>
    <xf numFmtId="0" fontId="94" fillId="55" borderId="0" applyNumberFormat="0" applyBorder="0" applyAlignment="0" applyProtection="0"/>
    <xf numFmtId="0" fontId="61" fillId="25" borderId="0" applyNumberFormat="0" applyBorder="0" applyAlignment="0" applyProtection="0"/>
    <xf numFmtId="0" fontId="61" fillId="2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61" fillId="25" borderId="0" applyNumberFormat="0" applyBorder="0" applyAlignment="0" applyProtection="0"/>
    <xf numFmtId="0" fontId="61" fillId="29" borderId="0" applyNumberFormat="0" applyBorder="0" applyAlignment="0" applyProtection="0"/>
    <xf numFmtId="0" fontId="61" fillId="29"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1" fillId="29" borderId="0" applyNumberFormat="0" applyBorder="0" applyAlignment="0" applyProtection="0"/>
    <xf numFmtId="0" fontId="61" fillId="3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1" fillId="33" borderId="0" applyNumberFormat="0" applyBorder="0" applyAlignment="0" applyProtection="0"/>
    <xf numFmtId="0" fontId="61" fillId="37"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7" borderId="0" applyNumberFormat="0" applyBorder="0" applyAlignment="0" applyProtection="0"/>
    <xf numFmtId="0" fontId="61" fillId="41" borderId="0" applyNumberFormat="0" applyBorder="0" applyAlignment="0" applyProtection="0"/>
    <xf numFmtId="0" fontId="61" fillId="41"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41" borderId="0" applyNumberFormat="0" applyBorder="0" applyAlignment="0" applyProtection="0"/>
    <xf numFmtId="0" fontId="61" fillId="45"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1" fillId="45" borderId="0" applyNumberFormat="0" applyBorder="0" applyAlignment="0" applyProtection="0"/>
    <xf numFmtId="0" fontId="118" fillId="25" borderId="0" applyNumberFormat="0" applyBorder="0" applyAlignment="0" applyProtection="0"/>
    <xf numFmtId="0" fontId="118" fillId="29" borderId="0" applyNumberFormat="0" applyBorder="0" applyAlignment="0" applyProtection="0"/>
    <xf numFmtId="0" fontId="118" fillId="54" borderId="0" applyNumberFormat="0" applyBorder="0" applyAlignment="0" applyProtection="0"/>
    <xf numFmtId="0" fontId="68" fillId="54" borderId="0" applyNumberFormat="0" applyBorder="0" applyAlignment="0" applyProtection="0"/>
    <xf numFmtId="0" fontId="118" fillId="33" borderId="0" applyNumberFormat="0" applyBorder="0" applyAlignment="0" applyProtection="0"/>
    <xf numFmtId="0" fontId="118" fillId="57" borderId="0" applyNumberFormat="0" applyBorder="0" applyAlignment="0" applyProtection="0"/>
    <xf numFmtId="0" fontId="68" fillId="57" borderId="0" applyNumberFormat="0" applyBorder="0" applyAlignment="0" applyProtection="0"/>
    <xf numFmtId="0" fontId="118" fillId="37" borderId="0" applyNumberFormat="0" applyBorder="0" applyAlignment="0" applyProtection="0"/>
    <xf numFmtId="0" fontId="118" fillId="41" borderId="0" applyNumberFormat="0" applyBorder="0" applyAlignment="0" applyProtection="0"/>
    <xf numFmtId="0" fontId="118" fillId="59" borderId="0" applyNumberFormat="0" applyBorder="0" applyAlignment="0" applyProtection="0"/>
    <xf numFmtId="0" fontId="68" fillId="59" borderId="0" applyNumberFormat="0" applyBorder="0" applyAlignment="0" applyProtection="0"/>
    <xf numFmtId="0" fontId="118" fillId="45" borderId="0" applyNumberFormat="0" applyBorder="0" applyAlignment="0" applyProtection="0"/>
    <xf numFmtId="0" fontId="67" fillId="56" borderId="0" applyNumberFormat="0" applyBorder="0" applyAlignment="0" applyProtection="0"/>
    <xf numFmtId="0" fontId="67" fillId="56" borderId="0" applyNumberFormat="0" applyBorder="0" applyAlignment="0" applyProtection="0"/>
    <xf numFmtId="0" fontId="113" fillId="56" borderId="0" applyNumberFormat="0" applyBorder="0" applyAlignment="0" applyProtection="0"/>
    <xf numFmtId="0" fontId="113" fillId="56"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113" fillId="53" borderId="0" applyNumberFormat="0" applyBorder="0" applyAlignment="0" applyProtection="0"/>
    <xf numFmtId="0" fontId="113" fillId="5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13" fillId="54" borderId="0" applyNumberFormat="0" applyBorder="0" applyAlignment="0" applyProtection="0"/>
    <xf numFmtId="0" fontId="113" fillId="5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113" fillId="57" borderId="0" applyNumberFormat="0" applyBorder="0" applyAlignment="0" applyProtection="0"/>
    <xf numFmtId="0" fontId="113" fillId="5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13" fillId="58" borderId="0" applyNumberFormat="0" applyBorder="0" applyAlignment="0" applyProtection="0"/>
    <xf numFmtId="0" fontId="113" fillId="58"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113" fillId="59" borderId="0" applyNumberFormat="0" applyBorder="0" applyAlignment="0" applyProtection="0"/>
    <xf numFmtId="0" fontId="113" fillId="59" borderId="0" applyNumberFormat="0" applyBorder="0" applyAlignment="0" applyProtection="0"/>
    <xf numFmtId="0" fontId="95" fillId="56" borderId="0" applyNumberFormat="0" applyBorder="0" applyAlignment="0" applyProtection="0"/>
    <xf numFmtId="0" fontId="95" fillId="53" borderId="0" applyNumberFormat="0" applyBorder="0" applyAlignment="0" applyProtection="0"/>
    <xf numFmtId="0" fontId="95" fillId="54"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59" borderId="0" applyNumberFormat="0" applyBorder="0" applyAlignment="0" applyProtection="0"/>
    <xf numFmtId="0" fontId="118" fillId="22" borderId="0" applyNumberFormat="0" applyBorder="0" applyAlignment="0" applyProtection="0"/>
    <xf numFmtId="0" fontId="68" fillId="60"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118" fillId="26" borderId="0" applyNumberFormat="0" applyBorder="0" applyAlignment="0" applyProtection="0"/>
    <xf numFmtId="0" fontId="68" fillId="61"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118" fillId="30" borderId="0" applyNumberFormat="0" applyBorder="0" applyAlignment="0" applyProtection="0"/>
    <xf numFmtId="0" fontId="68" fillId="62"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118" fillId="34" borderId="0" applyNumberFormat="0" applyBorder="0" applyAlignment="0" applyProtection="0"/>
    <xf numFmtId="0" fontId="68" fillId="57"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118" fillId="38" borderId="0" applyNumberFormat="0" applyBorder="0" applyAlignment="0" applyProtection="0"/>
    <xf numFmtId="0" fontId="68" fillId="58"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118" fillId="42" borderId="0" applyNumberFormat="0" applyBorder="0" applyAlignment="0" applyProtection="0"/>
    <xf numFmtId="0" fontId="68" fillId="63"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1" fillId="22"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1" fillId="22" borderId="0" applyNumberFormat="0" applyBorder="0" applyAlignment="0" applyProtection="0"/>
    <xf numFmtId="0" fontId="61" fillId="2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1" fillId="26" borderId="0" applyNumberFormat="0" applyBorder="0" applyAlignment="0" applyProtection="0"/>
    <xf numFmtId="0" fontId="61" fillId="30"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1" fillId="30" borderId="0" applyNumberFormat="0" applyBorder="0" applyAlignment="0" applyProtection="0"/>
    <xf numFmtId="0" fontId="61" fillId="34" borderId="0" applyNumberFormat="0" applyBorder="0" applyAlignment="0" applyProtection="0"/>
    <xf numFmtId="0" fontId="67" fillId="57" borderId="0" applyNumberFormat="0" applyBorder="0" applyAlignment="0" applyProtection="0"/>
    <xf numFmtId="0" fontId="67" fillId="57" borderId="0" applyNumberFormat="0" applyBorder="0" applyAlignment="0" applyProtection="0"/>
    <xf numFmtId="0" fontId="61" fillId="34" borderId="0" applyNumberFormat="0" applyBorder="0" applyAlignment="0" applyProtection="0"/>
    <xf numFmtId="0" fontId="61" fillId="3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4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1" fillId="42" borderId="0" applyNumberFormat="0" applyBorder="0" applyAlignment="0" applyProtection="0"/>
    <xf numFmtId="0" fontId="54" fillId="19" borderId="82" applyNumberFormat="0" applyAlignment="0" applyProtection="0"/>
    <xf numFmtId="0" fontId="54" fillId="19" borderId="82" applyNumberFormat="0" applyAlignment="0" applyProtection="0"/>
    <xf numFmtId="0" fontId="114" fillId="64" borderId="87" applyNumberFormat="0" applyAlignment="0" applyProtection="0"/>
    <xf numFmtId="0" fontId="87" fillId="64" borderId="87" applyNumberFormat="0" applyAlignment="0" applyProtection="0"/>
    <xf numFmtId="0" fontId="54" fillId="19" borderId="82" applyNumberFormat="0" applyAlignment="0" applyProtection="0"/>
    <xf numFmtId="0" fontId="119" fillId="16" borderId="0" applyNumberFormat="0" applyBorder="0" applyAlignment="0" applyProtection="0"/>
    <xf numFmtId="0" fontId="69" fillId="47" borderId="0" applyNumberFormat="0" applyBorder="0" applyAlignment="0" applyProtection="0"/>
    <xf numFmtId="0" fontId="51" fillId="16" borderId="0" applyNumberFormat="0" applyBorder="0" applyAlignment="0" applyProtection="0"/>
    <xf numFmtId="0" fontId="77" fillId="47" borderId="0" applyNumberFormat="0" applyBorder="0" applyAlignment="0" applyProtection="0"/>
    <xf numFmtId="0" fontId="55" fillId="19" borderId="81" applyNumberFormat="0" applyAlignment="0" applyProtection="0"/>
    <xf numFmtId="0" fontId="55" fillId="19" borderId="81" applyNumberFormat="0" applyAlignment="0" applyProtection="0"/>
    <xf numFmtId="0" fontId="115" fillId="64" borderId="88" applyNumberFormat="0" applyAlignment="0" applyProtection="0"/>
    <xf numFmtId="0" fontId="88" fillId="64" borderId="88" applyNumberFormat="0" applyAlignment="0" applyProtection="0"/>
    <xf numFmtId="0" fontId="55" fillId="19" borderId="81" applyNumberFormat="0" applyAlignment="0" applyProtection="0"/>
    <xf numFmtId="0" fontId="120" fillId="19" borderId="81" applyNumberFormat="0" applyAlignment="0" applyProtection="0"/>
    <xf numFmtId="0" fontId="121" fillId="20" borderId="84" applyNumberFormat="0" applyAlignment="0" applyProtection="0"/>
    <xf numFmtId="0" fontId="70"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3" fillId="18" borderId="81" applyNumberFormat="0" applyAlignment="0" applyProtection="0"/>
    <xf numFmtId="0" fontId="53" fillId="18" borderId="81" applyNumberFormat="0" applyAlignment="0" applyProtection="0"/>
    <xf numFmtId="0" fontId="27" fillId="51" borderId="88" applyNumberFormat="0" applyAlignment="0" applyProtection="0"/>
    <xf numFmtId="0" fontId="89" fillId="51" borderId="88" applyNumberFormat="0" applyAlignment="0" applyProtection="0"/>
    <xf numFmtId="0" fontId="53" fillId="18" borderId="81" applyNumberFormat="0" applyAlignment="0" applyProtection="0"/>
    <xf numFmtId="0" fontId="60" fillId="0" borderId="86" applyNumberFormat="0" applyFill="0" applyAlignment="0" applyProtection="0"/>
    <xf numFmtId="0" fontId="60" fillId="0" borderId="86" applyNumberFormat="0" applyFill="0" applyAlignment="0" applyProtection="0"/>
    <xf numFmtId="0" fontId="86" fillId="0" borderId="90" applyNumberFormat="0" applyFill="0" applyAlignment="0" applyProtection="0"/>
    <xf numFmtId="0" fontId="90" fillId="0" borderId="90"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116"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164" fontId="3" fillId="0" borderId="0" applyFont="0" applyFill="0" applyBorder="0" applyAlignment="0" applyProtection="0"/>
    <xf numFmtId="0" fontId="122" fillId="0" borderId="0" applyNumberFormat="0" applyFill="0" applyBorder="0" applyAlignment="0" applyProtection="0"/>
    <xf numFmtId="0" fontId="123" fillId="15" borderId="0" applyNumberFormat="0" applyBorder="0" applyAlignment="0" applyProtection="0"/>
    <xf numFmtId="0" fontId="71"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124" fillId="0" borderId="78" applyNumberFormat="0" applyFill="0" applyAlignment="0" applyProtection="0"/>
    <xf numFmtId="0" fontId="73" fillId="0" borderId="91" applyNumberFormat="0" applyFill="0" applyAlignment="0" applyProtection="0"/>
    <xf numFmtId="0" fontId="47" fillId="0" borderId="78" applyNumberFormat="0" applyFill="0" applyAlignment="0" applyProtection="0"/>
    <xf numFmtId="0" fontId="80" fillId="0" borderId="91" applyNumberFormat="0" applyFill="0" applyAlignment="0" applyProtection="0"/>
    <xf numFmtId="0" fontId="125" fillId="0" borderId="79" applyNumberFormat="0" applyFill="0" applyAlignment="0" applyProtection="0"/>
    <xf numFmtId="0" fontId="74" fillId="0" borderId="92"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126" fillId="0" borderId="80" applyNumberFormat="0" applyFill="0" applyAlignment="0" applyProtection="0"/>
    <xf numFmtId="0" fontId="75" fillId="0" borderId="93"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126" fillId="0" borderId="0" applyNumberFormat="0" applyFill="0" applyBorder="0" applyAlignment="0" applyProtection="0"/>
    <xf numFmtId="0" fontId="75" fillId="0" borderId="0" applyNumberFormat="0" applyFill="0" applyBorder="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112" fillId="0" borderId="0" applyNumberFormat="0" applyFill="0" applyBorder="0" applyAlignment="0" applyProtection="0">
      <alignment vertical="top"/>
      <protection locked="0"/>
    </xf>
    <xf numFmtId="0" fontId="127" fillId="18" borderId="81" applyNumberFormat="0" applyAlignment="0" applyProtection="0"/>
    <xf numFmtId="165" fontId="3" fillId="0" borderId="0" applyFont="0" applyFill="0" applyBorder="0" applyAlignment="0" applyProtection="0"/>
    <xf numFmtId="165" fontId="3" fillId="0" borderId="0" applyFont="0" applyFill="0" applyBorder="0" applyAlignment="0" applyProtection="0"/>
    <xf numFmtId="0" fontId="128" fillId="0" borderId="83" applyNumberFormat="0" applyFill="0" applyAlignment="0" applyProtection="0"/>
    <xf numFmtId="0" fontId="76" fillId="0" borderId="94" applyNumberFormat="0" applyFill="0" applyAlignment="0" applyProtection="0"/>
    <xf numFmtId="0" fontId="56" fillId="0" borderId="83" applyNumberFormat="0" applyFill="0" applyAlignment="0" applyProtection="0"/>
    <xf numFmtId="0" fontId="83" fillId="0" borderId="94" applyNumberFormat="0" applyFill="0" applyAlignment="0" applyProtection="0"/>
    <xf numFmtId="0" fontId="129" fillId="17" borderId="0" applyNumberFormat="0" applyBorder="0" applyAlignment="0" applyProtection="0"/>
    <xf numFmtId="0" fontId="129" fillId="17" borderId="0" applyNumberFormat="0" applyBorder="0" applyAlignment="0" applyProtection="0"/>
    <xf numFmtId="0" fontId="92" fillId="66" borderId="0" applyNumberFormat="0" applyBorder="0" applyAlignment="0" applyProtection="0"/>
    <xf numFmtId="0" fontId="52" fillId="17" borderId="0" applyNumberFormat="0" applyBorder="0" applyAlignment="0" applyProtection="0"/>
    <xf numFmtId="0" fontId="3" fillId="0" borderId="0"/>
    <xf numFmtId="0" fontId="117" fillId="0" borderId="0"/>
    <xf numFmtId="0" fontId="3" fillId="0" borderId="0"/>
    <xf numFmtId="0" fontId="3" fillId="0" borderId="0"/>
    <xf numFmtId="0" fontId="3" fillId="0" borderId="0"/>
    <xf numFmtId="0" fontId="66" fillId="67" borderId="95" applyNumberFormat="0" applyFont="0" applyAlignment="0" applyProtection="0"/>
    <xf numFmtId="0" fontId="66" fillId="21" borderId="85" applyNumberFormat="0" applyFont="0" applyAlignment="0" applyProtection="0"/>
    <xf numFmtId="0" fontId="66" fillId="67" borderId="9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66"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67" borderId="95" applyNumberFormat="0" applyFont="0" applyAlignment="0" applyProtection="0"/>
    <xf numFmtId="0" fontId="85"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130" fillId="19" borderId="82" applyNumberFormat="0" applyAlignment="0" applyProtection="0"/>
    <xf numFmtId="0" fontId="51" fillId="16" borderId="0" applyNumberFormat="0" applyBorder="0" applyAlignment="0" applyProtection="0"/>
    <xf numFmtId="0" fontId="77" fillId="47"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20" fillId="0" borderId="0" applyBorder="0" applyProtection="0">
      <alignment horizontal="left" vertical="top" wrapText="1"/>
      <protection locked="0"/>
    </xf>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1" fillId="0" borderId="0"/>
    <xf numFmtId="0" fontId="131" fillId="0" borderId="0"/>
    <xf numFmtId="0" fontId="3" fillId="0" borderId="0"/>
    <xf numFmtId="0" fontId="1" fillId="0" borderId="0"/>
    <xf numFmtId="0" fontId="1" fillId="0" borderId="0"/>
    <xf numFmtId="0" fontId="1" fillId="0" borderId="0"/>
    <xf numFmtId="0" fontId="13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62" fillId="0" borderId="0"/>
    <xf numFmtId="0" fontId="62" fillId="0" borderId="0"/>
    <xf numFmtId="0" fontId="3" fillId="0" borderId="0"/>
    <xf numFmtId="0" fontId="3" fillId="0" borderId="0"/>
    <xf numFmtId="0" fontId="62" fillId="0" borderId="0"/>
    <xf numFmtId="0" fontId="62" fillId="0" borderId="0"/>
    <xf numFmtId="0" fontId="62" fillId="0" borderId="0"/>
    <xf numFmtId="0" fontId="62"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85" fillId="0" borderId="0"/>
    <xf numFmtId="0" fontId="85" fillId="0" borderId="0"/>
    <xf numFmtId="0" fontId="85" fillId="0" borderId="0"/>
    <xf numFmtId="0" fontId="85" fillId="0" borderId="0"/>
    <xf numFmtId="0" fontId="85" fillId="0" borderId="0"/>
    <xf numFmtId="0" fontId="85" fillId="0" borderId="0"/>
    <xf numFmtId="0" fontId="8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1" fillId="0" borderId="0"/>
    <xf numFmtId="0" fontId="11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2" fillId="0" borderId="0" applyNumberFormat="0" applyFill="0" applyBorder="0" applyAlignment="0" applyProtection="0"/>
    <xf numFmtId="0" fontId="78"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133" fillId="0" borderId="86" applyNumberFormat="0" applyFill="0" applyAlignment="0" applyProtection="0"/>
    <xf numFmtId="0" fontId="46" fillId="0" borderId="0" applyNumberFormat="0" applyFill="0" applyBorder="0" applyAlignment="0" applyProtection="0"/>
    <xf numFmtId="0" fontId="47" fillId="0" borderId="78" applyNumberFormat="0" applyFill="0" applyAlignment="0" applyProtection="0"/>
    <xf numFmtId="0" fontId="80" fillId="0" borderId="91"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48" fillId="0" borderId="79" applyNumberFormat="0" applyFill="0" applyAlignment="0" applyProtection="0"/>
    <xf numFmtId="0" fontId="81" fillId="0" borderId="92"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49" fillId="0" borderId="80" applyNumberFormat="0" applyFill="0" applyAlignment="0" applyProtection="0"/>
    <xf numFmtId="0" fontId="82" fillId="0" borderId="9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49"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46" fillId="0" borderId="0" applyNumberFormat="0" applyFill="0" applyBorder="0" applyAlignment="0" applyProtection="0"/>
    <xf numFmtId="0" fontId="56" fillId="0" borderId="83" applyNumberFormat="0" applyFill="0" applyAlignment="0" applyProtection="0"/>
    <xf numFmtId="0" fontId="83" fillId="0" borderId="94"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58" fillId="0" borderId="0" applyNumberFormat="0" applyFill="0" applyBorder="0" applyAlignment="0" applyProtection="0"/>
    <xf numFmtId="0" fontId="58" fillId="0" borderId="0" applyNumberFormat="0" applyFill="0" applyBorder="0" applyAlignment="0" applyProtection="0"/>
    <xf numFmtId="0" fontId="65"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134" fillId="0" borderId="0" applyNumberFormat="0" applyFill="0" applyBorder="0" applyAlignment="0" applyProtection="0"/>
    <xf numFmtId="0" fontId="57" fillId="20" borderId="84" applyNumberFormat="0" applyAlignment="0" applyProtection="0"/>
    <xf numFmtId="0" fontId="84" fillId="65" borderId="89" applyNumberFormat="0" applyAlignment="0" applyProtection="0"/>
    <xf numFmtId="0" fontId="84" fillId="65" borderId="89" applyNumberFormat="0" applyAlignment="0" applyProtection="0"/>
    <xf numFmtId="0" fontId="57" fillId="20" borderId="84" applyNumberFormat="0" applyAlignment="0" applyProtection="0"/>
    <xf numFmtId="0" fontId="95" fillId="60" borderId="0" applyNumberFormat="0" applyBorder="0" applyAlignment="0" applyProtection="0"/>
    <xf numFmtId="0" fontId="95" fillId="61" borderId="0" applyNumberFormat="0" applyBorder="0" applyAlignment="0" applyProtection="0"/>
    <xf numFmtId="0" fontId="95" fillId="62" borderId="0" applyNumberFormat="0" applyBorder="0" applyAlignment="0" applyProtection="0"/>
    <xf numFmtId="0" fontId="95" fillId="57" borderId="0" applyNumberFormat="0" applyBorder="0" applyAlignment="0" applyProtection="0"/>
    <xf numFmtId="0" fontId="95" fillId="58" borderId="0" applyNumberFormat="0" applyBorder="0" applyAlignment="0" applyProtection="0"/>
    <xf numFmtId="0" fontId="95" fillId="63" borderId="0" applyNumberFormat="0" applyBorder="0" applyAlignment="0" applyProtection="0"/>
    <xf numFmtId="0" fontId="96" fillId="51" borderId="88" applyNumberFormat="0" applyAlignment="0" applyProtection="0"/>
    <xf numFmtId="0" fontId="97" fillId="64" borderId="87" applyNumberFormat="0" applyAlignment="0" applyProtection="0"/>
    <xf numFmtId="0" fontId="98" fillId="64" borderId="88" applyNumberFormat="0" applyAlignment="0" applyProtection="0"/>
    <xf numFmtId="0" fontId="99" fillId="0" borderId="91" applyNumberFormat="0" applyFill="0" applyAlignment="0" applyProtection="0"/>
    <xf numFmtId="0" fontId="100" fillId="0" borderId="92" applyNumberFormat="0" applyFill="0" applyAlignment="0" applyProtection="0"/>
    <xf numFmtId="0" fontId="101" fillId="0" borderId="93" applyNumberFormat="0" applyFill="0" applyAlignment="0" applyProtection="0"/>
    <xf numFmtId="0" fontId="101" fillId="0" borderId="0" applyNumberFormat="0" applyFill="0" applyBorder="0" applyAlignment="0" applyProtection="0"/>
    <xf numFmtId="0" fontId="102" fillId="0" borderId="90" applyNumberFormat="0" applyFill="0" applyAlignment="0" applyProtection="0"/>
    <xf numFmtId="0" fontId="103" fillId="65" borderId="89" applyNumberFormat="0" applyAlignment="0" applyProtection="0"/>
    <xf numFmtId="0" fontId="104" fillId="0" borderId="0" applyNumberFormat="0" applyFill="0" applyBorder="0" applyAlignment="0" applyProtection="0"/>
    <xf numFmtId="0" fontId="105" fillId="66" borderId="0" applyNumberFormat="0" applyBorder="0" applyAlignment="0" applyProtection="0"/>
    <xf numFmtId="0" fontId="106" fillId="47" borderId="0" applyNumberFormat="0" applyBorder="0" applyAlignment="0" applyProtection="0"/>
    <xf numFmtId="0" fontId="107" fillId="0" borderId="0" applyNumberFormat="0" applyFill="0" applyBorder="0" applyAlignment="0" applyProtection="0"/>
    <xf numFmtId="0" fontId="3" fillId="67" borderId="95" applyNumberFormat="0" applyFont="0" applyAlignment="0" applyProtection="0"/>
    <xf numFmtId="0" fontId="3" fillId="67" borderId="95" applyNumberFormat="0" applyFont="0" applyAlignment="0" applyProtection="0"/>
    <xf numFmtId="0" fontId="108" fillId="0" borderId="94" applyNumberFormat="0" applyFill="0" applyAlignment="0" applyProtection="0"/>
    <xf numFmtId="0" fontId="109" fillId="0" borderId="0" applyNumberFormat="0" applyFill="0" applyBorder="0" applyAlignment="0" applyProtection="0"/>
    <xf numFmtId="0" fontId="110" fillId="48" borderId="0" applyNumberFormat="0" applyBorder="0" applyAlignment="0" applyProtection="0"/>
    <xf numFmtId="0" fontId="1" fillId="0" borderId="0"/>
    <xf numFmtId="170"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171" fontId="135" fillId="0" borderId="0" applyFont="0" applyFill="0" applyBorder="0" applyAlignment="0" applyProtection="0"/>
    <xf numFmtId="0" fontId="3" fillId="0" borderId="0" applyFont="0" applyFill="0" applyBorder="0" applyAlignment="0" applyProtection="0"/>
    <xf numFmtId="172" fontId="135" fillId="0" borderId="0" applyFont="0" applyFill="0" applyBorder="0" applyAlignment="0" applyProtection="0"/>
    <xf numFmtId="173" fontId="135" fillId="0" borderId="0" applyFont="0" applyFill="0" applyBorder="0" applyAlignment="0" applyProtection="0"/>
    <xf numFmtId="0" fontId="3" fillId="0" borderId="0" applyFont="0" applyFill="0" applyBorder="0" applyAlignment="0" applyProtection="0"/>
    <xf numFmtId="174" fontId="136" fillId="0" borderId="0" applyFont="0" applyFill="0" applyBorder="0" applyAlignment="0" applyProtection="0"/>
    <xf numFmtId="175" fontId="136" fillId="0" borderId="0" applyFont="0" applyFill="0" applyBorder="0" applyAlignment="0" applyProtection="0"/>
    <xf numFmtId="0" fontId="3" fillId="0" borderId="0"/>
    <xf numFmtId="0" fontId="3" fillId="0" borderId="0"/>
    <xf numFmtId="0" fontId="3" fillId="0" borderId="0"/>
    <xf numFmtId="176" fontId="3" fillId="0" borderId="0" applyFont="0" applyFill="0" applyBorder="0" applyAlignment="0" applyProtection="0"/>
    <xf numFmtId="177" fontId="135"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0" fontId="10" fillId="0" borderId="0" applyFont="0" applyFill="0" applyBorder="0" applyAlignment="0" applyProtection="0"/>
    <xf numFmtId="40" fontId="135"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7" fontId="135" fillId="0" borderId="0" applyFont="0" applyFill="0" applyBorder="0" applyAlignment="0" applyProtection="0"/>
    <xf numFmtId="38" fontId="3" fillId="0" borderId="0" applyFill="0" applyBorder="0" applyAlignment="0" applyProtection="0"/>
    <xf numFmtId="38"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5" fontId="3" fillId="0" borderId="0" applyFont="0" applyFill="0" applyBorder="0" applyAlignment="0" applyProtection="0"/>
    <xf numFmtId="181" fontId="3" fillId="0" borderId="0" applyFill="0" applyBorder="0" applyAlignment="0" applyProtection="0"/>
    <xf numFmtId="181" fontId="3" fillId="0" borderId="0" applyFill="0" applyBorder="0" applyAlignment="0" applyProtection="0"/>
    <xf numFmtId="182" fontId="3" fillId="0" borderId="0" applyFont="0" applyFill="0" applyBorder="0" applyAlignment="0" applyProtection="0"/>
    <xf numFmtId="183" fontId="3" fillId="0" borderId="0" applyFill="0" applyBorder="0" applyAlignment="0" applyProtection="0"/>
    <xf numFmtId="183"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176" fontId="3" fillId="0" borderId="0" applyFont="0" applyFill="0" applyBorder="0" applyAlignment="0" applyProtection="0"/>
    <xf numFmtId="176" fontId="3" fillId="0" borderId="0" applyFill="0" applyBorder="0" applyAlignment="0" applyProtection="0"/>
    <xf numFmtId="176"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6" fontId="3" fillId="0" borderId="0" applyFill="0" applyBorder="0" applyAlignment="0" applyProtection="0"/>
    <xf numFmtId="176" fontId="3" fillId="0" borderId="0" applyFill="0" applyBorder="0" applyAlignment="0" applyProtection="0"/>
    <xf numFmtId="0" fontId="3" fillId="0" borderId="0" applyFont="0" applyFill="0" applyBorder="0" applyAlignment="0" applyProtection="0"/>
    <xf numFmtId="0" fontId="3" fillId="0" borderId="0" applyFont="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0" fontId="3" fillId="0" borderId="0" applyFill="0" applyBorder="0" applyAlignment="0" applyProtection="0"/>
    <xf numFmtId="179" fontId="3" fillId="0" borderId="0" applyFont="0" applyFill="0" applyBorder="0" applyAlignment="0" applyProtection="0"/>
    <xf numFmtId="180" fontId="3" fillId="0" borderId="0" applyFill="0" applyBorder="0" applyAlignment="0" applyProtection="0"/>
    <xf numFmtId="180" fontId="3" fillId="0" borderId="0" applyFill="0" applyBorder="0" applyAlignment="0" applyProtection="0"/>
    <xf numFmtId="178" fontId="3" fillId="0" borderId="0" applyFont="0" applyFill="0" applyBorder="0" applyAlignment="0" applyProtection="0"/>
    <xf numFmtId="178" fontId="3" fillId="0" borderId="0" applyFill="0" applyBorder="0" applyAlignment="0" applyProtection="0"/>
    <xf numFmtId="178" fontId="3" fillId="0" borderId="0" applyFill="0" applyBorder="0" applyAlignment="0" applyProtection="0"/>
    <xf numFmtId="0" fontId="3" fillId="0" borderId="18">
      <alignment horizontal="right"/>
    </xf>
    <xf numFmtId="0" fontId="3" fillId="0" borderId="18">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9" fontId="3" fillId="0" borderId="0">
      <alignment horizontal="right"/>
    </xf>
    <xf numFmtId="190" fontId="3" fillId="0" borderId="0">
      <alignment horizontal="right"/>
    </xf>
    <xf numFmtId="190" fontId="3" fillId="0" borderId="0">
      <alignment horizontal="right"/>
    </xf>
    <xf numFmtId="189" fontId="3" fillId="0" borderId="0">
      <alignment horizontal="right"/>
    </xf>
    <xf numFmtId="190" fontId="3" fillId="0" borderId="0">
      <alignment horizontal="right"/>
    </xf>
    <xf numFmtId="190" fontId="3" fillId="0" borderId="0">
      <alignment horizontal="right"/>
    </xf>
    <xf numFmtId="184" fontId="3" fillId="0" borderId="0">
      <alignment horizontal="right"/>
    </xf>
    <xf numFmtId="184" fontId="3" fillId="0" borderId="0">
      <alignment horizontal="right"/>
    </xf>
    <xf numFmtId="185" fontId="3" fillId="0" borderId="0">
      <alignment horizontal="right"/>
    </xf>
    <xf numFmtId="186" fontId="3" fillId="0" borderId="0">
      <alignment horizontal="right"/>
    </xf>
    <xf numFmtId="187" fontId="3" fillId="0" borderId="0">
      <alignment horizontal="right"/>
    </xf>
    <xf numFmtId="187" fontId="3" fillId="0" borderId="0">
      <alignment horizontal="right"/>
    </xf>
    <xf numFmtId="186" fontId="3" fillId="0" borderId="0">
      <alignment horizontal="right"/>
    </xf>
    <xf numFmtId="187" fontId="3" fillId="0" borderId="0">
      <alignment horizontal="right"/>
    </xf>
    <xf numFmtId="187" fontId="3" fillId="0" borderId="0">
      <alignment horizontal="right"/>
    </xf>
    <xf numFmtId="188" fontId="3" fillId="0" borderId="0">
      <alignment horizontal="right"/>
    </xf>
    <xf numFmtId="188" fontId="3" fillId="0" borderId="0">
      <alignment horizontal="right"/>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46" borderId="0" applyNumberFormat="0" applyBorder="0" applyAlignment="0" applyProtection="0"/>
    <xf numFmtId="0" fontId="137" fillId="23" borderId="0" applyNumberFormat="0" applyBorder="0" applyAlignment="0" applyProtection="0"/>
    <xf numFmtId="0" fontId="85" fillId="52"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85" fillId="52"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47" borderId="0" applyNumberFormat="0" applyBorder="0" applyAlignment="0" applyProtection="0"/>
    <xf numFmtId="0" fontId="137" fillId="27" borderId="0" applyNumberFormat="0" applyBorder="0" applyAlignment="0" applyProtection="0"/>
    <xf numFmtId="0" fontId="85" fillId="5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85" fillId="53"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48" borderId="0" applyNumberFormat="0" applyBorder="0" applyAlignment="0" applyProtection="0"/>
    <xf numFmtId="0" fontId="137" fillId="31" borderId="0" applyNumberFormat="0" applyBorder="0" applyAlignment="0" applyProtection="0"/>
    <xf numFmtId="0" fontId="85" fillId="6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85" fillId="67"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49" borderId="0" applyNumberFormat="0" applyBorder="0" applyAlignment="0" applyProtection="0"/>
    <xf numFmtId="0" fontId="137" fillId="35" borderId="0" applyNumberFormat="0" applyBorder="0" applyAlignment="0" applyProtection="0"/>
    <xf numFmtId="0" fontId="85" fillId="5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85" fillId="51"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85" fillId="50" borderId="0" applyNumberFormat="0" applyBorder="0" applyAlignment="0" applyProtection="0"/>
    <xf numFmtId="0" fontId="137" fillId="39" borderId="0" applyNumberFormat="0" applyBorder="0" applyAlignment="0" applyProtection="0"/>
    <xf numFmtId="0" fontId="85" fillId="50"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51" borderId="0" applyNumberFormat="0" applyBorder="0" applyAlignment="0" applyProtection="0"/>
    <xf numFmtId="0" fontId="137"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67"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2"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53"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9" borderId="0" applyNumberFormat="0" applyBorder="0" applyAlignment="0" applyProtection="0"/>
    <xf numFmtId="0" fontId="85" fillId="69" borderId="0" applyNumberFormat="0" applyBorder="0" applyAlignment="0" applyProtection="0"/>
    <xf numFmtId="0" fontId="85" fillId="51"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2" borderId="0" applyNumberFormat="0" applyBorder="0" applyAlignment="0" applyProtection="0"/>
    <xf numFmtId="0" fontId="137"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85" fillId="50"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85" fillId="53" borderId="0" applyNumberFormat="0" applyBorder="0" applyAlignment="0" applyProtection="0"/>
    <xf numFmtId="0" fontId="137" fillId="28" borderId="0" applyNumberFormat="0" applyBorder="0" applyAlignment="0" applyProtection="0"/>
    <xf numFmtId="0" fontId="85" fillId="53"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54" borderId="0" applyNumberFormat="0" applyBorder="0" applyAlignment="0" applyProtection="0"/>
    <xf numFmtId="0" fontId="137" fillId="32" borderId="0" applyNumberFormat="0" applyBorder="0" applyAlignment="0" applyProtection="0"/>
    <xf numFmtId="0" fontId="85" fillId="66"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85" fillId="6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9" borderId="0" applyNumberFormat="0" applyBorder="0" applyAlignment="0" applyProtection="0"/>
    <xf numFmtId="0" fontId="137"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5" fillId="4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2" borderId="0" applyNumberFormat="0" applyBorder="0" applyAlignment="0" applyProtection="0"/>
    <xf numFmtId="0" fontId="137"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85" fillId="5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5" borderId="0" applyNumberFormat="0" applyBorder="0" applyAlignment="0" applyProtection="0"/>
    <xf numFmtId="0" fontId="137"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67"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47"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0" borderId="0" applyNumberFormat="0" applyBorder="0" applyAlignment="0" applyProtection="0"/>
    <xf numFmtId="0" fontId="85" fillId="55" borderId="0" applyNumberFormat="0" applyBorder="0" applyAlignment="0" applyProtection="0"/>
    <xf numFmtId="0" fontId="85" fillId="67" borderId="0" applyNumberFormat="0" applyBorder="0" applyAlignment="0" applyProtection="0"/>
    <xf numFmtId="0" fontId="85" fillId="67"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50" borderId="0" applyNumberFormat="0" applyBorder="0" applyAlignment="0" applyProtection="0"/>
    <xf numFmtId="0" fontId="85" fillId="53" borderId="0" applyNumberFormat="0" applyBorder="0" applyAlignment="0" applyProtection="0"/>
    <xf numFmtId="0" fontId="85" fillId="53" borderId="0" applyNumberFormat="0" applyBorder="0" applyAlignment="0" applyProtection="0"/>
    <xf numFmtId="0" fontId="85" fillId="66" borderId="0" applyNumberFormat="0" applyBorder="0" applyAlignment="0" applyProtection="0"/>
    <xf numFmtId="0" fontId="85" fillId="66" borderId="0" applyNumberFormat="0" applyBorder="0" applyAlignment="0" applyProtection="0"/>
    <xf numFmtId="0" fontId="85" fillId="64" borderId="0" applyNumberFormat="0" applyBorder="0" applyAlignment="0" applyProtection="0"/>
    <xf numFmtId="0" fontId="85" fillId="64" borderId="0" applyNumberFormat="0" applyBorder="0" applyAlignment="0" applyProtection="0"/>
    <xf numFmtId="0" fontId="85" fillId="47" borderId="0" applyNumberFormat="0" applyBorder="0" applyAlignment="0" applyProtection="0"/>
    <xf numFmtId="0" fontId="85" fillId="52" borderId="0" applyNumberFormat="0" applyBorder="0" applyAlignment="0" applyProtection="0"/>
    <xf numFmtId="0" fontId="85" fillId="52"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85" fillId="51" borderId="0" applyNumberFormat="0" applyBorder="0" applyAlignment="0" applyProtection="0"/>
    <xf numFmtId="0" fontId="85" fillId="67" borderId="0" applyNumberFormat="0" applyBorder="0" applyAlignment="0" applyProtection="0"/>
    <xf numFmtId="0" fontId="67" fillId="56" borderId="0" applyNumberFormat="0" applyBorder="0" applyAlignment="0" applyProtection="0"/>
    <xf numFmtId="0" fontId="138" fillId="25" borderId="0" applyNumberFormat="0" applyBorder="0" applyAlignment="0" applyProtection="0"/>
    <xf numFmtId="0" fontId="67" fillId="50" borderId="0" applyNumberFormat="0" applyBorder="0" applyAlignment="0" applyProtection="0"/>
    <xf numFmtId="0" fontId="61" fillId="25"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138" fillId="29" borderId="0" applyNumberFormat="0" applyBorder="0" applyAlignment="0" applyProtection="0"/>
    <xf numFmtId="0" fontId="67" fillId="63" borderId="0" applyNumberFormat="0" applyBorder="0" applyAlignment="0" applyProtection="0"/>
    <xf numFmtId="0" fontId="61" fillId="29" borderId="0" applyNumberFormat="0" applyBorder="0" applyAlignment="0" applyProtection="0"/>
    <xf numFmtId="0" fontId="67" fillId="63" borderId="0" applyNumberFormat="0" applyBorder="0" applyAlignment="0" applyProtection="0"/>
    <xf numFmtId="0" fontId="61" fillId="33" borderId="0" applyNumberFormat="0" applyBorder="0" applyAlignment="0" applyProtection="0"/>
    <xf numFmtId="0" fontId="67" fillId="54" borderId="0" applyNumberFormat="0" applyBorder="0" applyAlignment="0" applyProtection="0"/>
    <xf numFmtId="0" fontId="138" fillId="33" borderId="0" applyNumberFormat="0" applyBorder="0" applyAlignment="0" applyProtection="0"/>
    <xf numFmtId="0" fontId="67" fillId="55" borderId="0" applyNumberFormat="0" applyBorder="0" applyAlignment="0" applyProtection="0"/>
    <xf numFmtId="0" fontId="61" fillId="33" borderId="0" applyNumberFormat="0" applyBorder="0" applyAlignment="0" applyProtection="0"/>
    <xf numFmtId="0" fontId="67" fillId="55" borderId="0" applyNumberFormat="0" applyBorder="0" applyAlignment="0" applyProtection="0"/>
    <xf numFmtId="0" fontId="61" fillId="37" borderId="0" applyNumberFormat="0" applyBorder="0" applyAlignment="0" applyProtection="0"/>
    <xf numFmtId="0" fontId="67" fillId="57" borderId="0" applyNumberFormat="0" applyBorder="0" applyAlignment="0" applyProtection="0"/>
    <xf numFmtId="0" fontId="138" fillId="37" borderId="0" applyNumberFormat="0" applyBorder="0" applyAlignment="0" applyProtection="0"/>
    <xf numFmtId="0" fontId="67" fillId="47" borderId="0" applyNumberFormat="0" applyBorder="0" applyAlignment="0" applyProtection="0"/>
    <xf numFmtId="0" fontId="61" fillId="37"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138" fillId="41" borderId="0" applyNumberFormat="0" applyBorder="0" applyAlignment="0" applyProtection="0"/>
    <xf numFmtId="0" fontId="67" fillId="50" borderId="0" applyNumberFormat="0" applyBorder="0" applyAlignment="0" applyProtection="0"/>
    <xf numFmtId="0" fontId="61" fillId="41" borderId="0" applyNumberFormat="0" applyBorder="0" applyAlignment="0" applyProtection="0"/>
    <xf numFmtId="0" fontId="67" fillId="50" borderId="0" applyNumberFormat="0" applyBorder="0" applyAlignment="0" applyProtection="0"/>
    <xf numFmtId="0" fontId="61" fillId="45" borderId="0" applyNumberFormat="0" applyBorder="0" applyAlignment="0" applyProtection="0"/>
    <xf numFmtId="0" fontId="67" fillId="59" borderId="0" applyNumberFormat="0" applyBorder="0" applyAlignment="0" applyProtection="0"/>
    <xf numFmtId="0" fontId="138" fillId="45" borderId="0" applyNumberFormat="0" applyBorder="0" applyAlignment="0" applyProtection="0"/>
    <xf numFmtId="0" fontId="67" fillId="53" borderId="0" applyNumberFormat="0" applyBorder="0" applyAlignment="0" applyProtection="0"/>
    <xf numFmtId="0" fontId="61" fillId="45" borderId="0" applyNumberFormat="0" applyBorder="0" applyAlignment="0" applyProtection="0"/>
    <xf numFmtId="0" fontId="67" fillId="53" borderId="0" applyNumberFormat="0" applyBorder="0" applyAlignment="0" applyProtection="0"/>
    <xf numFmtId="0" fontId="67" fillId="56"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4"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57"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0"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3" borderId="0" applyNumberFormat="0" applyBorder="0" applyAlignment="0" applyProtection="0"/>
    <xf numFmtId="0" fontId="67" fillId="63" borderId="0" applyNumberFormat="0" applyBorder="0" applyAlignment="0" applyProtection="0"/>
    <xf numFmtId="0" fontId="67" fillId="66" borderId="0" applyNumberFormat="0" applyBorder="0" applyAlignment="0" applyProtection="0"/>
    <xf numFmtId="0" fontId="67" fillId="55" borderId="0" applyNumberFormat="0" applyBorder="0" applyAlignment="0" applyProtection="0"/>
    <xf numFmtId="0" fontId="67" fillId="64" borderId="0" applyNumberFormat="0" applyBorder="0" applyAlignment="0" applyProtection="0"/>
    <xf numFmtId="0" fontId="67" fillId="47" borderId="0" applyNumberFormat="0" applyBorder="0" applyAlignment="0" applyProtection="0"/>
    <xf numFmtId="0" fontId="67" fillId="58" borderId="0" applyNumberFormat="0" applyBorder="0" applyAlignment="0" applyProtection="0"/>
    <xf numFmtId="0" fontId="67" fillId="50" borderId="0" applyNumberFormat="0" applyBorder="0" applyAlignment="0" applyProtection="0"/>
    <xf numFmtId="0" fontId="67" fillId="51" borderId="0" applyNumberFormat="0" applyBorder="0" applyAlignment="0" applyProtection="0"/>
    <xf numFmtId="0" fontId="67" fillId="53" borderId="0" applyNumberFormat="0" applyBorder="0" applyAlignment="0" applyProtection="0"/>
    <xf numFmtId="0" fontId="139" fillId="0" borderId="2" applyBorder="0"/>
    <xf numFmtId="0" fontId="67" fillId="58"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0" borderId="0" applyNumberFormat="0" applyBorder="0" applyAlignment="0" applyProtection="0"/>
    <xf numFmtId="0" fontId="67" fillId="60" borderId="0" applyNumberFormat="0" applyBorder="0" applyAlignment="0" applyProtection="0"/>
    <xf numFmtId="0" fontId="67" fillId="70" borderId="0" applyNumberFormat="0" applyBorder="0" applyAlignment="0" applyProtection="0"/>
    <xf numFmtId="0" fontId="113" fillId="60" borderId="0" applyNumberFormat="0" applyBorder="0" applyAlignment="0" applyProtection="0"/>
    <xf numFmtId="0" fontId="61" fillId="22" borderId="0" applyNumberFormat="0" applyBorder="0" applyAlignment="0" applyProtection="0"/>
    <xf numFmtId="0" fontId="67" fillId="70" borderId="0" applyNumberFormat="0" applyBorder="0" applyAlignment="0" applyProtection="0"/>
    <xf numFmtId="0" fontId="138" fillId="22" borderId="0" applyNumberFormat="0" applyBorder="0" applyAlignment="0" applyProtection="0"/>
    <xf numFmtId="0" fontId="67" fillId="70" borderId="0" applyNumberFormat="0" applyBorder="0" applyAlignment="0" applyProtection="0"/>
    <xf numFmtId="0" fontId="61" fillId="22" borderId="0" applyNumberFormat="0" applyBorder="0" applyAlignment="0" applyProtection="0"/>
    <xf numFmtId="0" fontId="61" fillId="2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113" fillId="61" borderId="0" applyNumberFormat="0" applyBorder="0" applyAlignment="0" applyProtection="0"/>
    <xf numFmtId="0" fontId="61" fillId="26" borderId="0" applyNumberFormat="0" applyBorder="0" applyAlignment="0" applyProtection="0"/>
    <xf numFmtId="0" fontId="67" fillId="63" borderId="0" applyNumberFormat="0" applyBorder="0" applyAlignment="0" applyProtection="0"/>
    <xf numFmtId="0" fontId="138" fillId="26" borderId="0" applyNumberFormat="0" applyBorder="0" applyAlignment="0" applyProtection="0"/>
    <xf numFmtId="0" fontId="67" fillId="63" borderId="0" applyNumberFormat="0" applyBorder="0" applyAlignment="0" applyProtection="0"/>
    <xf numFmtId="0" fontId="61" fillId="26" borderId="0" applyNumberFormat="0" applyBorder="0" applyAlignment="0" applyProtection="0"/>
    <xf numFmtId="0" fontId="61" fillId="26" borderId="0" applyNumberFormat="0" applyBorder="0" applyAlignment="0" applyProtection="0"/>
    <xf numFmtId="0" fontId="67" fillId="55"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113" fillId="62" borderId="0" applyNumberFormat="0" applyBorder="0" applyAlignment="0" applyProtection="0"/>
    <xf numFmtId="0" fontId="61" fillId="30" borderId="0" applyNumberFormat="0" applyBorder="0" applyAlignment="0" applyProtection="0"/>
    <xf numFmtId="0" fontId="67" fillId="55" borderId="0" applyNumberFormat="0" applyBorder="0" applyAlignment="0" applyProtection="0"/>
    <xf numFmtId="0" fontId="138" fillId="30" borderId="0" applyNumberFormat="0" applyBorder="0" applyAlignment="0" applyProtection="0"/>
    <xf numFmtId="0" fontId="67" fillId="55" borderId="0" applyNumberFormat="0" applyBorder="0" applyAlignment="0" applyProtection="0"/>
    <xf numFmtId="0" fontId="61" fillId="30" borderId="0" applyNumberFormat="0" applyBorder="0" applyAlignment="0" applyProtection="0"/>
    <xf numFmtId="0" fontId="61" fillId="30" borderId="0" applyNumberFormat="0" applyBorder="0" applyAlignment="0" applyProtection="0"/>
    <xf numFmtId="0" fontId="67" fillId="71" borderId="0" applyNumberFormat="0" applyBorder="0" applyAlignment="0" applyProtection="0"/>
    <xf numFmtId="0" fontId="67" fillId="57" borderId="0" applyNumberFormat="0" applyBorder="0" applyAlignment="0" applyProtection="0"/>
    <xf numFmtId="0" fontId="67" fillId="71" borderId="0" applyNumberFormat="0" applyBorder="0" applyAlignment="0" applyProtection="0"/>
    <xf numFmtId="0" fontId="113" fillId="57" borderId="0" applyNumberFormat="0" applyBorder="0" applyAlignment="0" applyProtection="0"/>
    <xf numFmtId="0" fontId="61" fillId="34" borderId="0" applyNumberFormat="0" applyBorder="0" applyAlignment="0" applyProtection="0"/>
    <xf numFmtId="0" fontId="67" fillId="71" borderId="0" applyNumberFormat="0" applyBorder="0" applyAlignment="0" applyProtection="0"/>
    <xf numFmtId="0" fontId="138" fillId="34" borderId="0" applyNumberFormat="0" applyBorder="0" applyAlignment="0" applyProtection="0"/>
    <xf numFmtId="0" fontId="67" fillId="71" borderId="0" applyNumberFormat="0" applyBorder="0" applyAlignment="0" applyProtection="0"/>
    <xf numFmtId="0" fontId="61" fillId="34" borderId="0" applyNumberFormat="0" applyBorder="0" applyAlignment="0" applyProtection="0"/>
    <xf numFmtId="0" fontId="61" fillId="34" borderId="0" applyNumberFormat="0" applyBorder="0" applyAlignment="0" applyProtection="0"/>
    <xf numFmtId="0" fontId="113" fillId="58" borderId="0" applyNumberFormat="0" applyBorder="0" applyAlignment="0" applyProtection="0"/>
    <xf numFmtId="0" fontId="61" fillId="38" borderId="0" applyNumberFormat="0" applyBorder="0" applyAlignment="0" applyProtection="0"/>
    <xf numFmtId="0" fontId="138" fillId="38" borderId="0" applyNumberFormat="0" applyBorder="0" applyAlignment="0" applyProtection="0"/>
    <xf numFmtId="0" fontId="67" fillId="58" borderId="0" applyNumberFormat="0" applyBorder="0" applyAlignment="0" applyProtection="0"/>
    <xf numFmtId="0" fontId="61" fillId="38" borderId="0" applyNumberFormat="0" applyBorder="0" applyAlignment="0" applyProtection="0"/>
    <xf numFmtId="0" fontId="61" fillId="38"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113" fillId="63" borderId="0" applyNumberFormat="0" applyBorder="0" applyAlignment="0" applyProtection="0"/>
    <xf numFmtId="0" fontId="61" fillId="42" borderId="0" applyNumberFormat="0" applyBorder="0" applyAlignment="0" applyProtection="0"/>
    <xf numFmtId="0" fontId="67" fillId="61" borderId="0" applyNumberFormat="0" applyBorder="0" applyAlignment="0" applyProtection="0"/>
    <xf numFmtId="0" fontId="138" fillId="42" borderId="0" applyNumberFormat="0" applyBorder="0" applyAlignment="0" applyProtection="0"/>
    <xf numFmtId="0" fontId="67" fillId="61" borderId="0" applyNumberFormat="0" applyBorder="0" applyAlignment="0" applyProtection="0"/>
    <xf numFmtId="0" fontId="61" fillId="42" borderId="0" applyNumberFormat="0" applyBorder="0" applyAlignment="0" applyProtection="0"/>
    <xf numFmtId="0" fontId="61" fillId="42" borderId="0" applyNumberFormat="0" applyBorder="0" applyAlignment="0" applyProtection="0"/>
    <xf numFmtId="0" fontId="140" fillId="0" borderId="0">
      <alignment horizontal="center" wrapText="1"/>
      <protection locked="0"/>
    </xf>
    <xf numFmtId="0" fontId="140" fillId="0" borderId="0">
      <alignment horizontal="center" wrapText="1"/>
      <protection locked="0"/>
    </xf>
    <xf numFmtId="0" fontId="140" fillId="0" borderId="0">
      <alignment horizontal="center" wrapText="1"/>
      <protection locked="0"/>
    </xf>
    <xf numFmtId="0" fontId="87" fillId="69" borderId="87" applyNumberFormat="0" applyAlignment="0" applyProtection="0"/>
    <xf numFmtId="0" fontId="114" fillId="64" borderId="87" applyNumberFormat="0" applyAlignment="0" applyProtection="0"/>
    <xf numFmtId="0" fontId="54" fillId="19" borderId="82" applyNumberFormat="0" applyAlignment="0" applyProtection="0"/>
    <xf numFmtId="0" fontId="87" fillId="69" borderId="87" applyNumberFormat="0" applyAlignment="0" applyProtection="0"/>
    <xf numFmtId="0" fontId="87" fillId="69" borderId="87" applyNumberFormat="0" applyAlignment="0" applyProtection="0"/>
    <xf numFmtId="0" fontId="141" fillId="19" borderId="82" applyNumberFormat="0" applyAlignment="0" applyProtection="0"/>
    <xf numFmtId="0" fontId="87" fillId="69" borderId="87" applyNumberFormat="0" applyAlignment="0" applyProtection="0"/>
    <xf numFmtId="0" fontId="54" fillId="19" borderId="82" applyNumberFormat="0" applyAlignment="0" applyProtection="0"/>
    <xf numFmtId="0" fontId="77" fillId="47" borderId="0" applyNumberFormat="0" applyBorder="0" applyAlignment="0" applyProtection="0"/>
    <xf numFmtId="0" fontId="77" fillId="49" borderId="0" applyNumberFormat="0" applyBorder="0" applyAlignment="0" applyProtection="0"/>
    <xf numFmtId="0" fontId="77" fillId="49" borderId="0" applyNumberFormat="0" applyBorder="0" applyAlignment="0" applyProtection="0"/>
    <xf numFmtId="0" fontId="142" fillId="69" borderId="88" applyNumberFormat="0" applyAlignment="0" applyProtection="0"/>
    <xf numFmtId="0" fontId="115" fillId="64" borderId="88" applyNumberFormat="0" applyAlignment="0" applyProtection="0"/>
    <xf numFmtId="0" fontId="55" fillId="19" borderId="81" applyNumberFormat="0" applyAlignment="0" applyProtection="0"/>
    <xf numFmtId="0" fontId="142" fillId="69" borderId="88" applyNumberFormat="0" applyAlignment="0" applyProtection="0"/>
    <xf numFmtId="0" fontId="142" fillId="69" borderId="88" applyNumberFormat="0" applyAlignment="0" applyProtection="0"/>
    <xf numFmtId="0" fontId="143" fillId="19" borderId="81" applyNumberFormat="0" applyAlignment="0" applyProtection="0"/>
    <xf numFmtId="0" fontId="142" fillId="69" borderId="88" applyNumberFormat="0" applyAlignment="0" applyProtection="0"/>
    <xf numFmtId="0" fontId="55" fillId="19" borderId="81" applyNumberFormat="0" applyAlignment="0" applyProtection="0"/>
    <xf numFmtId="191" fontId="3" fillId="0" borderId="1" applyBorder="0"/>
    <xf numFmtId="191" fontId="3" fillId="0" borderId="66" applyBorder="0">
      <alignment horizontal="right"/>
    </xf>
    <xf numFmtId="191" fontId="3" fillId="0" borderId="66" applyBorder="0">
      <alignment horizontal="right"/>
    </xf>
    <xf numFmtId="0" fontId="72" fillId="48" borderId="0" applyNumberFormat="0" applyBorder="0" applyAlignment="0" applyProtection="0"/>
    <xf numFmtId="0" fontId="72" fillId="50" borderId="0" applyNumberFormat="0" applyBorder="0" applyAlignment="0" applyProtection="0"/>
    <xf numFmtId="192" fontId="3" fillId="0" borderId="0" applyFill="0" applyBorder="0" applyAlignment="0"/>
    <xf numFmtId="192" fontId="3" fillId="0" borderId="0" applyFill="0" applyBorder="0" applyAlignment="0"/>
    <xf numFmtId="192" fontId="3" fillId="0" borderId="0" applyFill="0" applyBorder="0" applyAlignment="0"/>
    <xf numFmtId="193" fontId="144" fillId="0" borderId="0" applyFill="0" applyBorder="0" applyAlignment="0"/>
    <xf numFmtId="0" fontId="88" fillId="64" borderId="88" applyNumberFormat="0" applyAlignment="0" applyProtection="0"/>
    <xf numFmtId="0" fontId="88"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2" fillId="69" borderId="88" applyNumberFormat="0" applyAlignment="0" applyProtection="0"/>
    <xf numFmtId="0" fontId="88" fillId="69" borderId="88" applyNumberFormat="0" applyAlignment="0" applyProtection="0"/>
    <xf numFmtId="0" fontId="142" fillId="69" borderId="88" applyNumberFormat="0" applyAlignment="0" applyProtection="0"/>
    <xf numFmtId="0" fontId="145" fillId="0" borderId="0"/>
    <xf numFmtId="0" fontId="84" fillId="65" borderId="89" applyNumberFormat="0" applyAlignment="0" applyProtection="0"/>
    <xf numFmtId="0" fontId="83" fillId="0" borderId="94" applyNumberFormat="0" applyFill="0" applyAlignment="0" applyProtection="0"/>
    <xf numFmtId="0" fontId="93" fillId="0" borderId="96" applyNumberFormat="0" applyFill="0" applyAlignment="0" applyProtection="0"/>
    <xf numFmtId="194" fontId="3" fillId="0" borderId="0" applyFont="0" applyFill="0" applyBorder="0" applyAlignment="0" applyProtection="0"/>
    <xf numFmtId="43" fontId="3"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37" fontId="3" fillId="0" borderId="0" applyFont="0" applyFill="0" applyBorder="0" applyAlignment="0" applyProtection="0">
      <alignment horizontal="right"/>
    </xf>
    <xf numFmtId="40" fontId="136" fillId="0" borderId="0" applyFont="0" applyFill="0" applyBorder="0" applyAlignment="0" applyProtection="0"/>
    <xf numFmtId="40" fontId="136" fillId="0" borderId="0" applyFont="0" applyFill="0" applyBorder="0" applyAlignment="0" applyProtection="0"/>
    <xf numFmtId="40" fontId="136" fillId="0" borderId="0" applyFont="0" applyFill="0" applyBorder="0" applyAlignment="0" applyProtection="0"/>
    <xf numFmtId="0" fontId="146" fillId="0" borderId="0" applyNumberFormat="0" applyAlignment="0">
      <alignment horizontal="left"/>
    </xf>
    <xf numFmtId="0" fontId="146" fillId="0" borderId="0" applyNumberFormat="0" applyAlignment="0">
      <alignment horizontal="left"/>
    </xf>
    <xf numFmtId="0" fontId="146" fillId="0" borderId="0" applyNumberFormat="0" applyAlignment="0">
      <alignment horizontal="left"/>
    </xf>
    <xf numFmtId="0" fontId="144" fillId="0" borderId="0" applyNumberFormat="0" applyAlignment="0"/>
    <xf numFmtId="0" fontId="144" fillId="0" borderId="0" applyNumberFormat="0" applyAlignment="0"/>
    <xf numFmtId="0" fontId="144" fillId="0" borderId="0" applyNumberFormat="0" applyAlignment="0"/>
    <xf numFmtId="195" fontId="147" fillId="0" borderId="0">
      <alignment horizontal="center"/>
    </xf>
    <xf numFmtId="195" fontId="147" fillId="0" borderId="0">
      <alignment horizontal="center"/>
    </xf>
    <xf numFmtId="195" fontId="147" fillId="0" borderId="0">
      <alignment horizontal="center"/>
    </xf>
    <xf numFmtId="193" fontId="144" fillId="0" borderId="0" applyFont="0" applyFill="0" applyBorder="0" applyAlignment="0" applyProtection="0"/>
    <xf numFmtId="196"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7" fontId="3" fillId="0" borderId="0" applyFont="0" applyFill="0" applyBorder="0" applyAlignment="0" applyProtection="0"/>
    <xf numFmtId="198" fontId="3" fillId="68" borderId="0" applyFont="0" applyBorder="0"/>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85" fontId="136" fillId="0" borderId="0" applyFont="0" applyFill="0" applyBorder="0" applyProtection="0">
      <alignment horizontal="centerContinuous"/>
    </xf>
    <xf numFmtId="14" fontId="15" fillId="0" borderId="0" applyFill="0" applyBorder="0" applyAlignment="0"/>
    <xf numFmtId="199" fontId="136" fillId="0" borderId="0" applyFont="0" applyFill="0" applyBorder="0" applyProtection="0">
      <alignment horizontal="centerContinuous"/>
    </xf>
    <xf numFmtId="200" fontId="136" fillId="0" borderId="0" applyFont="0" applyFill="0" applyBorder="0" applyAlignment="0" applyProtection="0"/>
    <xf numFmtId="201" fontId="3" fillId="0" borderId="0" applyFont="0" applyFill="0" applyBorder="0" applyAlignment="0" applyProtection="0"/>
    <xf numFmtId="202" fontId="3" fillId="0" borderId="0" applyFont="0" applyFill="0" applyBorder="0" applyAlignment="0" applyProtection="0"/>
    <xf numFmtId="203" fontId="136" fillId="0" borderId="0"/>
    <xf numFmtId="204" fontId="3" fillId="0" borderId="0" applyFont="0" applyFill="0" applyBorder="0" applyAlignment="0" applyProtection="0"/>
    <xf numFmtId="205" fontId="3" fillId="0" borderId="0" applyFont="0" applyFill="0" applyBorder="0" applyAlignment="0" applyProtection="0"/>
    <xf numFmtId="206" fontId="3" fillId="0" borderId="0" applyFont="0" applyFill="0" applyBorder="0" applyAlignment="0" applyProtection="0"/>
    <xf numFmtId="0" fontId="148" fillId="0" borderId="0" applyNumberFormat="0" applyFill="0" applyBorder="0" applyProtection="0">
      <alignment horizontal="left"/>
    </xf>
    <xf numFmtId="0" fontId="89" fillId="66" borderId="88" applyNumberFormat="0" applyAlignment="0" applyProtection="0"/>
    <xf numFmtId="0" fontId="27" fillId="51" borderId="88" applyNumberFormat="0" applyAlignment="0" applyProtection="0"/>
    <xf numFmtId="0" fontId="53" fillId="18" borderId="81" applyNumberFormat="0" applyAlignment="0" applyProtection="0"/>
    <xf numFmtId="0" fontId="89" fillId="66" borderId="88" applyNumberFormat="0" applyAlignment="0" applyProtection="0"/>
    <xf numFmtId="0" fontId="89" fillId="66" borderId="88" applyNumberFormat="0" applyAlignment="0" applyProtection="0"/>
    <xf numFmtId="0" fontId="149" fillId="18" borderId="81" applyNumberFormat="0" applyAlignment="0" applyProtection="0"/>
    <xf numFmtId="0" fontId="89" fillId="66" borderId="88" applyNumberFormat="0" applyAlignment="0" applyProtection="0"/>
    <xf numFmtId="0" fontId="53" fillId="18" borderId="81" applyNumberFormat="0" applyAlignment="0" applyProtection="0"/>
    <xf numFmtId="0" fontId="150" fillId="0" borderId="0" applyNumberFormat="0" applyFill="0" applyBorder="0" applyAlignment="0" applyProtection="0"/>
    <xf numFmtId="0" fontId="67" fillId="58" borderId="0" applyNumberFormat="0" applyBorder="0" applyAlignment="0" applyProtection="0"/>
    <xf numFmtId="0" fontId="67" fillId="70" borderId="0" applyNumberFormat="0" applyBorder="0" applyAlignment="0" applyProtection="0"/>
    <xf numFmtId="0" fontId="67" fillId="61" borderId="0" applyNumberFormat="0" applyBorder="0" applyAlignment="0" applyProtection="0"/>
    <xf numFmtId="0" fontId="67" fillId="63" borderId="0" applyNumberFormat="0" applyBorder="0" applyAlignment="0" applyProtection="0"/>
    <xf numFmtId="0" fontId="67" fillId="62" borderId="0" applyNumberFormat="0" applyBorder="0" applyAlignment="0" applyProtection="0"/>
    <xf numFmtId="0" fontId="67" fillId="55" borderId="0" applyNumberFormat="0" applyBorder="0" applyAlignment="0" applyProtection="0"/>
    <xf numFmtId="0" fontId="67" fillId="71" borderId="0" applyNumberFormat="0" applyBorder="0" applyAlignment="0" applyProtection="0"/>
    <xf numFmtId="0" fontId="67" fillId="58"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151" fillId="0" borderId="0" applyNumberFormat="0" applyAlignment="0">
      <alignment horizontal="left"/>
    </xf>
    <xf numFmtId="0" fontId="151" fillId="0" borderId="0" applyNumberFormat="0" applyAlignment="0">
      <alignment horizontal="left"/>
    </xf>
    <xf numFmtId="0" fontId="151" fillId="0" borderId="0" applyNumberFormat="0" applyAlignment="0">
      <alignment horizontal="left"/>
    </xf>
    <xf numFmtId="0" fontId="89" fillId="51" borderId="88" applyNumberFormat="0" applyAlignment="0" applyProtection="0"/>
    <xf numFmtId="0" fontId="89" fillId="66" borderId="88" applyNumberFormat="0" applyAlignment="0" applyProtection="0"/>
    <xf numFmtId="0" fontId="90" fillId="0" borderId="97" applyNumberFormat="0" applyFill="0" applyAlignment="0" applyProtection="0"/>
    <xf numFmtId="0" fontId="86" fillId="0" borderId="90" applyNumberFormat="0" applyFill="0" applyAlignment="0" applyProtection="0"/>
    <xf numFmtId="0" fontId="60" fillId="0" borderId="8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52" fillId="0" borderId="86" applyNumberFormat="0" applyFill="0" applyAlignment="0" applyProtection="0"/>
    <xf numFmtId="0" fontId="90" fillId="0" borderId="97" applyNumberFormat="0" applyFill="0" applyAlignment="0" applyProtection="0"/>
    <xf numFmtId="0" fontId="60" fillId="0" borderId="86" applyNumberFormat="0" applyFill="0" applyAlignment="0" applyProtection="0"/>
    <xf numFmtId="0" fontId="59" fillId="0" borderId="0" applyNumberFormat="0" applyFill="0" applyBorder="0" applyAlignment="0" applyProtection="0"/>
    <xf numFmtId="0" fontId="91" fillId="0" borderId="0" applyNumberFormat="0" applyFill="0" applyBorder="0" applyAlignment="0" applyProtection="0"/>
    <xf numFmtId="0" fontId="153" fillId="0" borderId="0" applyNumberFormat="0" applyFill="0" applyBorder="0" applyAlignment="0" applyProtection="0"/>
    <xf numFmtId="0" fontId="91" fillId="0" borderId="0" applyNumberFormat="0" applyFill="0" applyBorder="0" applyAlignment="0" applyProtection="0"/>
    <xf numFmtId="0" fontId="59" fillId="0" borderId="0" applyNumberForma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54" fillId="0" borderId="0" applyNumberFormat="0" applyFill="0" applyBorder="0" applyProtection="0">
      <alignment horizontal="right"/>
    </xf>
    <xf numFmtId="208"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09" fontId="3" fillId="0" borderId="0" applyFont="0" applyFill="0" applyBorder="0" applyAlignment="0" applyProtection="0"/>
    <xf numFmtId="210" fontId="3" fillId="0" borderId="0" applyFill="0" applyBorder="0" applyAlignment="0" applyProtection="0"/>
    <xf numFmtId="211" fontId="3" fillId="0" borderId="0" applyFont="0" applyFill="0" applyBorder="0" applyAlignment="0" applyProtection="0"/>
    <xf numFmtId="210" fontId="3" fillId="0" borderId="0" applyFill="0" applyBorder="0" applyAlignment="0" applyProtection="0"/>
    <xf numFmtId="209" fontId="3" fillId="0" borderId="0" applyFont="0" applyFill="0" applyBorder="0" applyAlignment="0" applyProtection="0"/>
    <xf numFmtId="210" fontId="3" fillId="0" borderId="0" applyFill="0" applyBorder="0" applyAlignment="0" applyProtection="0"/>
    <xf numFmtId="0" fontId="91" fillId="0" borderId="0" applyNumberFormat="0" applyFill="0" applyBorder="0" applyAlignment="0" applyProtection="0"/>
    <xf numFmtId="0" fontId="3" fillId="0" borderId="7" applyFont="0" applyBorder="0" applyAlignment="0"/>
    <xf numFmtId="0" fontId="3" fillId="0" borderId="7" applyFont="0" applyBorder="0" applyAlignment="0"/>
    <xf numFmtId="0" fontId="155" fillId="0" borderId="0" applyNumberFormat="0" applyFill="0" applyBorder="0" applyProtection="0">
      <alignment horizontal="right"/>
    </xf>
    <xf numFmtId="9" fontId="156" fillId="0" borderId="0" applyFont="0" applyFill="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212" fontId="15" fillId="0" borderId="98"/>
    <xf numFmtId="38" fontId="10" fillId="3" borderId="0" applyNumberFormat="0" applyBorder="0" applyAlignment="0" applyProtection="0"/>
    <xf numFmtId="38" fontId="10" fillId="3" borderId="0" applyNumberFormat="0" applyBorder="0" applyAlignment="0" applyProtection="0"/>
    <xf numFmtId="38" fontId="10" fillId="3"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157" fillId="48" borderId="0" applyNumberFormat="0" applyBorder="0" applyAlignment="0" applyProtection="0"/>
    <xf numFmtId="0" fontId="158" fillId="15"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50" fillId="15" borderId="0" applyNumberFormat="0" applyBorder="0" applyAlignment="0" applyProtection="0"/>
    <xf numFmtId="0" fontId="72" fillId="50" borderId="0" applyNumberFormat="0" applyBorder="0" applyAlignment="0" applyProtection="0"/>
    <xf numFmtId="0" fontId="50" fillId="15" borderId="0" applyNumberFormat="0" applyBorder="0" applyAlignment="0" applyProtection="0"/>
    <xf numFmtId="0" fontId="159" fillId="0" borderId="0">
      <alignment horizontal="left"/>
    </xf>
    <xf numFmtId="0" fontId="4" fillId="0" borderId="66" applyNumberFormat="0" applyAlignment="0" applyProtection="0">
      <alignment horizontal="left" vertical="center"/>
    </xf>
    <xf numFmtId="0" fontId="4" fillId="0" borderId="6">
      <alignment horizontal="left" vertical="center"/>
    </xf>
    <xf numFmtId="0" fontId="160" fillId="0" borderId="99" applyNumberFormat="0" applyFill="0" applyAlignment="0" applyProtection="0"/>
    <xf numFmtId="0" fontId="160" fillId="0" borderId="100"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0" fontId="150" fillId="0" borderId="103" applyNumberFormat="0" applyFill="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62" fillId="0" borderId="36">
      <alignment horizontal="center"/>
    </xf>
    <xf numFmtId="0" fontId="162" fillId="0" borderId="36">
      <alignment horizontal="center"/>
    </xf>
    <xf numFmtId="0" fontId="162" fillId="0" borderId="36">
      <alignment horizontal="center"/>
    </xf>
    <xf numFmtId="0" fontId="162" fillId="0" borderId="0">
      <alignment horizontal="center"/>
    </xf>
    <xf numFmtId="0" fontId="162" fillId="0" borderId="0">
      <alignment horizontal="center"/>
    </xf>
    <xf numFmtId="0" fontId="162" fillId="0" borderId="0">
      <alignment horizontal="center"/>
    </xf>
    <xf numFmtId="0" fontId="112"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38" fillId="0" borderId="0" applyNumberFormat="0" applyFill="0" applyBorder="0" applyAlignment="0" applyProtection="0"/>
    <xf numFmtId="0" fontId="163" fillId="0" borderId="0" applyNumberFormat="0" applyFill="0" applyBorder="0" applyAlignment="0" applyProtection="0"/>
    <xf numFmtId="0" fontId="77" fillId="47" borderId="0" applyNumberFormat="0" applyBorder="0" applyAlignment="0" applyProtection="0"/>
    <xf numFmtId="0" fontId="77" fillId="49" borderId="0" applyNumberFormat="0" applyBorder="0" applyAlignment="0" applyProtection="0"/>
    <xf numFmtId="0" fontId="89" fillId="51" borderId="88" applyNumberFormat="0" applyAlignment="0" applyProtection="0"/>
    <xf numFmtId="10" fontId="10" fillId="3" borderId="18" applyNumberFormat="0" applyBorder="0" applyAlignment="0" applyProtection="0"/>
    <xf numFmtId="10" fontId="10" fillId="3" borderId="18" applyNumberFormat="0" applyBorder="0" applyAlignment="0" applyProtection="0"/>
    <xf numFmtId="10" fontId="10" fillId="3" borderId="18" applyNumberFormat="0" applyBorder="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0" fontId="89" fillId="66" borderId="88" applyNumberFormat="0" applyAlignment="0" applyProtection="0"/>
    <xf numFmtId="202" fontId="139" fillId="72" borderId="0"/>
    <xf numFmtId="0" fontId="164" fillId="0" borderId="0" applyNumberFormat="0" applyFill="0" applyBorder="0" applyProtection="0">
      <alignment horizontal="left"/>
    </xf>
    <xf numFmtId="0" fontId="165" fillId="0" borderId="0" applyNumberFormat="0" applyFon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0" fontId="3" fillId="0" borderId="0" applyNumberFormat="0" applyBorder="0" applyAlignment="0"/>
    <xf numFmtId="43" fontId="3" fillId="0" borderId="0" applyFill="0" applyBorder="0" applyAlignment="0" applyProtection="0"/>
    <xf numFmtId="43" fontId="3" fillId="0" borderId="0" applyFill="0" applyBorder="0" applyAlignment="0" applyProtection="0"/>
    <xf numFmtId="43" fontId="3" fillId="0" borderId="0" applyFill="0" applyBorder="0" applyAlignment="0" applyProtection="0"/>
    <xf numFmtId="43" fontId="3" fillId="0" borderId="0" applyFont="0" applyFill="0" applyBorder="0" applyAlignment="0" applyProtection="0"/>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0" fontId="83" fillId="0" borderId="94" applyNumberFormat="0" applyFill="0" applyAlignment="0" applyProtection="0"/>
    <xf numFmtId="0" fontId="93" fillId="0" borderId="96" applyNumberFormat="0" applyFill="0" applyAlignment="0" applyProtection="0"/>
    <xf numFmtId="0" fontId="93" fillId="0" borderId="96" applyNumberFormat="0" applyFill="0" applyAlignment="0" applyProtection="0"/>
    <xf numFmtId="202" fontId="166" fillId="73" borderId="0"/>
    <xf numFmtId="41" fontId="167" fillId="0" borderId="0" applyFont="0" applyFill="0" applyBorder="0" applyAlignment="0" applyProtection="0"/>
    <xf numFmtId="43" fontId="167" fillId="0" borderId="0" applyFont="0" applyFill="0" applyBorder="0" applyAlignment="0" applyProtection="0"/>
    <xf numFmtId="213" fontId="3" fillId="0" borderId="0" applyFont="0" applyFill="0" applyBorder="0" applyAlignment="0" applyProtection="0"/>
    <xf numFmtId="214" fontId="3" fillId="0" borderId="0" applyFont="0" applyFill="0" applyBorder="0" applyAlignment="0" applyProtection="0"/>
    <xf numFmtId="0" fontId="168" fillId="0" borderId="36"/>
    <xf numFmtId="215" fontId="3" fillId="0" borderId="0" applyFont="0" applyFill="0" applyBorder="0" applyAlignment="0" applyProtection="0"/>
    <xf numFmtId="216" fontId="3"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169" fillId="66" borderId="0" applyNumberFormat="0" applyBorder="0" applyAlignment="0" applyProtection="0"/>
    <xf numFmtId="0" fontId="52" fillId="17" borderId="0" applyNumberFormat="0" applyBorder="0" applyAlignment="0" applyProtection="0"/>
    <xf numFmtId="0" fontId="169" fillId="66" borderId="0" applyNumberFormat="0" applyBorder="0" applyAlignment="0" applyProtection="0"/>
    <xf numFmtId="0" fontId="92" fillId="66" borderId="0" applyNumberFormat="0" applyBorder="0" applyAlignment="0" applyProtection="0"/>
    <xf numFmtId="0" fontId="169" fillId="66" borderId="0" applyNumberFormat="0" applyBorder="0" applyAlignment="0" applyProtection="0"/>
    <xf numFmtId="0" fontId="170" fillId="17" borderId="0" applyNumberFormat="0" applyBorder="0" applyAlignment="0" applyProtection="0"/>
    <xf numFmtId="0" fontId="170"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0" fontId="52" fillId="17" borderId="0" applyNumberFormat="0" applyBorder="0" applyAlignment="0" applyProtection="0"/>
    <xf numFmtId="37" fontId="171" fillId="0" borderId="0"/>
    <xf numFmtId="219" fontId="3" fillId="0" borderId="0"/>
    <xf numFmtId="220" fontId="172"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 fillId="0" borderId="0"/>
    <xf numFmtId="0" fontId="3" fillId="0" borderId="0"/>
    <xf numFmtId="0" fontId="1" fillId="0" borderId="0"/>
    <xf numFmtId="0" fontId="1" fillId="0" borderId="0"/>
    <xf numFmtId="0" fontId="137" fillId="0" borderId="0"/>
    <xf numFmtId="0" fontId="1" fillId="0" borderId="0"/>
    <xf numFmtId="0" fontId="137" fillId="0" borderId="0"/>
    <xf numFmtId="0" fontId="3" fillId="0" borderId="0"/>
    <xf numFmtId="0" fontId="111"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137" fillId="0" borderId="0"/>
    <xf numFmtId="0" fontId="3" fillId="0" borderId="0"/>
    <xf numFmtId="0" fontId="137" fillId="0" borderId="0"/>
    <xf numFmtId="0" fontId="3" fillId="0" borderId="0"/>
    <xf numFmtId="0" fontId="15" fillId="0" borderId="0"/>
    <xf numFmtId="0" fontId="3" fillId="0" borderId="0"/>
    <xf numFmtId="0" fontId="137" fillId="0" borderId="0"/>
    <xf numFmtId="0" fontId="3" fillId="0" borderId="0"/>
    <xf numFmtId="0" fontId="137" fillId="0" borderId="0"/>
    <xf numFmtId="0" fontId="111"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85"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1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3"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0" fontId="137" fillId="0" borderId="0"/>
    <xf numFmtId="0" fontId="3" fillId="0" borderId="0"/>
    <xf numFmtId="0" fontId="137" fillId="0" borderId="0"/>
    <xf numFmtId="0" fontId="3" fillId="0" borderId="0"/>
    <xf numFmtId="0" fontId="137" fillId="0" borderId="0"/>
    <xf numFmtId="0" fontId="15" fillId="0" borderId="0"/>
    <xf numFmtId="221" fontId="15" fillId="0" borderId="0" applyBorder="0"/>
    <xf numFmtId="0" fontId="3" fillId="0" borderId="0" applyNumberFormat="0" applyFill="0" applyBorder="0" applyAlignment="0" applyProtection="0"/>
    <xf numFmtId="0" fontId="3" fillId="0" borderId="0"/>
    <xf numFmtId="0" fontId="3" fillId="0" borderId="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 fillId="21" borderId="85" applyNumberFormat="0" applyFont="0" applyAlignment="0" applyProtection="0"/>
    <xf numFmtId="0" fontId="17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15" fillId="21" borderId="85" applyNumberFormat="0" applyFont="0" applyAlignment="0" applyProtection="0"/>
    <xf numFmtId="0" fontId="15"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85" fillId="21" borderId="85" applyNumberFormat="0" applyFont="0" applyAlignment="0" applyProtection="0"/>
    <xf numFmtId="0" fontId="85" fillId="21" borderId="85" applyNumberFormat="0" applyFont="0" applyAlignment="0" applyProtection="0"/>
    <xf numFmtId="0" fontId="3" fillId="67" borderId="95" applyNumberFormat="0" applyFont="0" applyAlignment="0" applyProtection="0"/>
    <xf numFmtId="0" fontId="137" fillId="21" borderId="85" applyNumberFormat="0" applyFont="0" applyAlignment="0" applyProtection="0"/>
    <xf numFmtId="0" fontId="137" fillId="21" borderId="8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0" fontId="3" fillId="67" borderId="95" applyNumberFormat="0" applyFont="0" applyAlignment="0" applyProtection="0"/>
    <xf numFmtId="40" fontId="174" fillId="0" borderId="0" applyFont="0" applyFill="0" applyBorder="0" applyAlignment="0" applyProtection="0"/>
    <xf numFmtId="38" fontId="174" fillId="0" borderId="0" applyFont="0" applyFill="0" applyBorder="0" applyAlignment="0" applyProtection="0"/>
    <xf numFmtId="0" fontId="148" fillId="0" borderId="0" applyNumberFormat="0" applyFill="0" applyBorder="0" applyProtection="0">
      <alignment horizontal="left"/>
    </xf>
    <xf numFmtId="0" fontId="87" fillId="64" borderId="87" applyNumberFormat="0" applyAlignment="0" applyProtection="0"/>
    <xf numFmtId="0" fontId="87" fillId="69" borderId="87" applyNumberFormat="0" applyAlignment="0" applyProtection="0"/>
    <xf numFmtId="0" fontId="87" fillId="69" borderId="87" applyNumberFormat="0" applyAlignment="0" applyProtection="0"/>
    <xf numFmtId="14" fontId="140" fillId="0" borderId="0">
      <alignment horizontal="center" wrapText="1"/>
      <protection locked="0"/>
    </xf>
    <xf numFmtId="14" fontId="140" fillId="0" borderId="0">
      <alignment horizontal="center" wrapText="1"/>
      <protection locked="0"/>
    </xf>
    <xf numFmtId="14" fontId="140" fillId="0" borderId="0">
      <alignment horizontal="center" wrapText="1"/>
      <protection locked="0"/>
    </xf>
    <xf numFmtId="222" fontId="144" fillId="0" borderId="0" applyFont="0" applyFill="0" applyBorder="0" applyAlignment="0" applyProtection="0"/>
    <xf numFmtId="223"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10" fontId="3" fillId="0" borderId="0" applyFont="0" applyFill="0" applyBorder="0" applyAlignment="0" applyProtection="0"/>
    <xf numFmtId="9" fontId="111"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9"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10" fontId="136" fillId="0" borderId="0" applyFont="0" applyFill="0" applyBorder="0" applyAlignment="0" applyProtection="0"/>
    <xf numFmtId="0" fontId="171" fillId="1" borderId="7" applyFill="0" applyBorder="0" applyAlignment="0" applyProtection="0"/>
    <xf numFmtId="224" fontId="3" fillId="0" borderId="0" applyFont="0" applyFill="0" applyBorder="0" applyAlignment="0" applyProtection="0"/>
    <xf numFmtId="0" fontId="175" fillId="0" borderId="0" applyNumberFormat="0" applyFill="0" applyBorder="0" applyProtection="0">
      <alignment horizontal="right"/>
    </xf>
    <xf numFmtId="194" fontId="3" fillId="0" borderId="0" applyFill="0" applyBorder="0" applyAlignment="0"/>
    <xf numFmtId="193" fontId="144" fillId="0" borderId="0" applyFill="0" applyBorder="0" applyAlignment="0"/>
    <xf numFmtId="194" fontId="3" fillId="0" borderId="0" applyFill="0" applyBorder="0" applyAlignment="0"/>
    <xf numFmtId="207" fontId="144" fillId="0" borderId="0" applyFill="0" applyBorder="0" applyAlignment="0"/>
    <xf numFmtId="193" fontId="144" fillId="0" borderId="0" applyFill="0" applyBorder="0" applyAlignment="0"/>
    <xf numFmtId="4" fontId="176" fillId="0" borderId="0" applyFont="0" applyFill="0" applyBorder="0" applyProtection="0">
      <alignment horizontal="right"/>
    </xf>
    <xf numFmtId="9" fontId="3" fillId="0" borderId="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3" fillId="0" borderId="0" applyFont="0" applyFill="0" applyBorder="0" applyAlignment="0" applyProtection="0"/>
    <xf numFmtId="9" fontId="1" fillId="0" borderId="0" applyFont="0" applyFill="0" applyBorder="0" applyAlignment="0" applyProtection="0"/>
    <xf numFmtId="9" fontId="3" fillId="0" borderId="0" applyFont="0" applyFill="0" applyBorder="0" applyAlignment="0" applyProtection="0"/>
    <xf numFmtId="9" fontId="85" fillId="0" borderId="0" applyFont="0" applyFill="0" applyBorder="0" applyAlignment="0" applyProtection="0"/>
    <xf numFmtId="9" fontId="1"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ill="0" applyBorder="0" applyAlignment="0" applyProtection="0"/>
    <xf numFmtId="9" fontId="3" fillId="0" borderId="0" applyFill="0" applyBorder="0" applyAlignment="0" applyProtection="0"/>
    <xf numFmtId="9" fontId="3" fillId="0" borderId="0" applyFill="0" applyBorder="0" applyAlignment="0" applyProtection="0"/>
    <xf numFmtId="0" fontId="136" fillId="0" borderId="0" applyNumberFormat="0" applyFont="0" applyFill="0" applyBorder="0" applyAlignment="0" applyProtection="0">
      <alignment horizontal="left"/>
    </xf>
    <xf numFmtId="15" fontId="136" fillId="0" borderId="0" applyFont="0" applyFill="0" applyBorder="0" applyAlignment="0" applyProtection="0"/>
    <xf numFmtId="4" fontId="136" fillId="0" borderId="0" applyFont="0" applyFill="0" applyBorder="0" applyAlignment="0" applyProtection="0"/>
    <xf numFmtId="0" fontId="177" fillId="0" borderId="36">
      <alignment horizontal="center"/>
    </xf>
    <xf numFmtId="3" fontId="136" fillId="0" borderId="0" applyFont="0" applyFill="0" applyBorder="0" applyAlignment="0" applyProtection="0"/>
    <xf numFmtId="0" fontId="136" fillId="74" borderId="0" applyNumberFormat="0" applyFont="0" applyBorder="0" applyAlignment="0" applyProtection="0"/>
    <xf numFmtId="37" fontId="136" fillId="0" borderId="0"/>
    <xf numFmtId="0" fontId="178" fillId="0" borderId="0" applyNumberFormat="0" applyFill="0" applyBorder="0" applyAlignment="0" applyProtection="0"/>
    <xf numFmtId="0" fontId="179" fillId="0" borderId="104" applyAlignment="0">
      <alignment vertical="center" wrapText="1"/>
    </xf>
    <xf numFmtId="0" fontId="180" fillId="0" borderId="105">
      <alignment horizontal="center" vertical="center" wrapText="1"/>
    </xf>
    <xf numFmtId="0" fontId="180" fillId="0" borderId="104">
      <alignment horizontal="center" vertical="center" wrapText="1"/>
    </xf>
    <xf numFmtId="0" fontId="181" fillId="0" borderId="0"/>
    <xf numFmtId="0" fontId="87" fillId="69" borderId="87" applyNumberFormat="0" applyAlignment="0" applyProtection="0"/>
    <xf numFmtId="0" fontId="77" fillId="49" borderId="0" applyNumberFormat="0" applyBorder="0" applyAlignment="0" applyProtection="0"/>
    <xf numFmtId="0" fontId="77" fillId="47" borderId="0" applyNumberFormat="0" applyBorder="0" applyAlignment="0" applyProtection="0"/>
    <xf numFmtId="0" fontId="77" fillId="49" borderId="0" applyNumberFormat="0" applyBorder="0" applyAlignment="0" applyProtection="0"/>
    <xf numFmtId="0" fontId="182" fillId="47" borderId="0" applyNumberFormat="0" applyBorder="0" applyAlignment="0" applyProtection="0"/>
    <xf numFmtId="0" fontId="183" fillId="16"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77" fillId="47" borderId="0" applyNumberFormat="0" applyBorder="0" applyAlignment="0" applyProtection="0"/>
    <xf numFmtId="0" fontId="51" fillId="16" borderId="0" applyNumberFormat="0" applyBorder="0" applyAlignment="0" applyProtection="0"/>
    <xf numFmtId="0" fontId="77" fillId="49" borderId="0" applyNumberFormat="0" applyBorder="0" applyAlignment="0" applyProtection="0"/>
    <xf numFmtId="0" fontId="51" fillId="16" borderId="0" applyNumberFormat="0" applyBorder="0" applyAlignment="0" applyProtection="0"/>
    <xf numFmtId="0" fontId="184" fillId="75" borderId="98"/>
    <xf numFmtId="0" fontId="3" fillId="0" borderId="0"/>
    <xf numFmtId="225" fontId="136" fillId="0" borderId="0">
      <alignment horizontal="center"/>
    </xf>
    <xf numFmtId="225" fontId="136" fillId="0" borderId="0">
      <alignment horizont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37" fillId="0" borderId="0"/>
    <xf numFmtId="0" fontId="3" fillId="0" borderId="0"/>
    <xf numFmtId="0" fontId="111" fillId="0" borderId="0"/>
    <xf numFmtId="0" fontId="3"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85" fillId="0" borderId="0"/>
    <xf numFmtId="0" fontId="3"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185"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1" fillId="0" borderId="0"/>
    <xf numFmtId="0" fontId="1"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6" fillId="0" borderId="0"/>
    <xf numFmtId="0" fontId="3" fillId="0" borderId="0"/>
    <xf numFmtId="0" fontId="1" fillId="0" borderId="0"/>
    <xf numFmtId="0" fontId="3" fillId="0" borderId="0"/>
    <xf numFmtId="0" fontId="1" fillId="0" borderId="0"/>
    <xf numFmtId="0" fontId="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3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68" fillId="0" borderId="0"/>
    <xf numFmtId="49" fontId="15" fillId="0" borderId="0" applyFill="0" applyBorder="0" applyAlignment="0"/>
    <xf numFmtId="226" fontId="144" fillId="0" borderId="0" applyFill="0" applyBorder="0" applyAlignment="0"/>
    <xf numFmtId="226" fontId="3" fillId="0" borderId="0" applyFill="0" applyBorder="0" applyAlignment="0"/>
    <xf numFmtId="0" fontId="93" fillId="0" borderId="0" applyNumberFormat="0" applyFill="0" applyBorder="0" applyAlignment="0" applyProtection="0"/>
    <xf numFmtId="0" fontId="91"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187" fillId="0" borderId="0" applyNumberFormat="0" applyFill="0" applyBorder="0" applyAlignment="0" applyProtection="0"/>
    <xf numFmtId="0" fontId="160" fillId="0" borderId="99" applyNumberFormat="0" applyFill="0" applyAlignment="0" applyProtection="0"/>
    <xf numFmtId="0" fontId="160" fillId="0" borderId="100" applyNumberFormat="0" applyFill="0" applyAlignment="0" applyProtection="0"/>
    <xf numFmtId="0" fontId="161" fillId="0" borderId="92" applyNumberFormat="0" applyFill="0" applyAlignment="0" applyProtection="0"/>
    <xf numFmtId="0" fontId="161" fillId="0" borderId="101" applyNumberFormat="0" applyFill="0" applyAlignment="0" applyProtection="0"/>
    <xf numFmtId="0" fontId="150" fillId="0" borderId="102" applyNumberFormat="0" applyFill="0" applyAlignment="0" applyProtection="0"/>
    <xf numFmtId="0" fontId="150" fillId="0" borderId="103" applyNumberFormat="0" applyFill="0" applyAlignment="0" applyProtection="0"/>
    <xf numFmtId="191" fontId="3" fillId="0" borderId="0" applyBorder="0"/>
    <xf numFmtId="0" fontId="90" fillId="0" borderId="106" applyNumberFormat="0" applyFill="0" applyAlignment="0" applyProtection="0"/>
    <xf numFmtId="0" fontId="90" fillId="0" borderId="106"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90" fillId="0" borderId="97"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160" fillId="0" borderId="100" applyNumberFormat="0" applyFill="0" applyAlignment="0" applyProtection="0"/>
    <xf numFmtId="0" fontId="188" fillId="0" borderId="91" applyNumberFormat="0" applyFill="0" applyAlignment="0" applyProtection="0"/>
    <xf numFmtId="0" fontId="189" fillId="0" borderId="78"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80" fillId="0" borderId="91" applyNumberFormat="0" applyFill="0" applyAlignment="0" applyProtection="0"/>
    <xf numFmtId="0" fontId="47" fillId="0" borderId="78" applyNumberFormat="0" applyFill="0" applyAlignment="0" applyProtection="0"/>
    <xf numFmtId="0" fontId="160" fillId="0" borderId="100" applyNumberFormat="0" applyFill="0" applyAlignment="0" applyProtection="0"/>
    <xf numFmtId="0" fontId="47" fillId="0" borderId="78" applyNumberFormat="0" applyFill="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161" fillId="0" borderId="101" applyNumberFormat="0" applyFill="0" applyAlignment="0" applyProtection="0"/>
    <xf numFmtId="0" fontId="81" fillId="0" borderId="92" applyNumberFormat="0" applyFill="0" applyAlignment="0" applyProtection="0"/>
    <xf numFmtId="0" fontId="161" fillId="0" borderId="101" applyNumberFormat="0" applyFill="0" applyAlignment="0" applyProtection="0"/>
    <xf numFmtId="0" fontId="190" fillId="0" borderId="92" applyNumberFormat="0" applyFill="0" applyAlignment="0" applyProtection="0"/>
    <xf numFmtId="0" fontId="191" fillId="0" borderId="79"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81" fillId="0" borderId="92" applyNumberFormat="0" applyFill="0" applyAlignment="0" applyProtection="0"/>
    <xf numFmtId="0" fontId="48" fillId="0" borderId="79" applyNumberFormat="0" applyFill="0" applyAlignment="0" applyProtection="0"/>
    <xf numFmtId="0" fontId="161" fillId="0" borderId="101" applyNumberFormat="0" applyFill="0" applyAlignment="0" applyProtection="0"/>
    <xf numFmtId="0" fontId="48" fillId="0" borderId="79"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150" fillId="0" borderId="103" applyNumberFormat="0" applyFill="0" applyAlignment="0" applyProtection="0"/>
    <xf numFmtId="0" fontId="192" fillId="0" borderId="93" applyNumberFormat="0" applyFill="0" applyAlignment="0" applyProtection="0"/>
    <xf numFmtId="0" fontId="193" fillId="0" borderId="80"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82" fillId="0" borderId="93" applyNumberFormat="0" applyFill="0" applyAlignment="0" applyProtection="0"/>
    <xf numFmtId="0" fontId="49" fillId="0" borderId="80" applyNumberFormat="0" applyFill="0" applyAlignment="0" applyProtection="0"/>
    <xf numFmtId="0" fontId="150" fillId="0" borderId="103" applyNumberFormat="0" applyFill="0" applyAlignment="0" applyProtection="0"/>
    <xf numFmtId="0" fontId="49" fillId="0" borderId="80" applyNumberFormat="0" applyFill="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150" fillId="0" borderId="0" applyNumberFormat="0" applyFill="0" applyBorder="0" applyAlignment="0" applyProtection="0"/>
    <xf numFmtId="0" fontId="192" fillId="0" borderId="0" applyNumberFormat="0" applyFill="0" applyBorder="0" applyAlignment="0" applyProtection="0"/>
    <xf numFmtId="0" fontId="193"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82" fillId="0" borderId="0" applyNumberFormat="0" applyFill="0" applyBorder="0" applyAlignment="0" applyProtection="0"/>
    <xf numFmtId="0" fontId="49" fillId="0" borderId="0" applyNumberFormat="0" applyFill="0" applyBorder="0" applyAlignment="0" applyProtection="0"/>
    <xf numFmtId="0" fontId="150" fillId="0" borderId="0" applyNumberFormat="0" applyFill="0" applyBorder="0" applyAlignment="0" applyProtection="0"/>
    <xf numFmtId="0" fontId="49" fillId="0" borderId="0" applyNumberFormat="0" applyFill="0" applyBorder="0" applyAlignment="0" applyProtection="0"/>
    <xf numFmtId="0" fontId="187" fillId="0" borderId="0" applyNumberFormat="0" applyFill="0" applyBorder="0" applyAlignment="0" applyProtection="0"/>
    <xf numFmtId="0" fontId="79"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187" fillId="0" borderId="0" applyNumberFormat="0" applyFill="0" applyBorder="0" applyAlignment="0" applyProtection="0"/>
    <xf numFmtId="0" fontId="46" fillId="0" borderId="0" applyNumberFormat="0" applyFill="0" applyBorder="0" applyAlignment="0" applyProtection="0"/>
    <xf numFmtId="0" fontId="46" fillId="0" borderId="0" applyNumberForma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227" fontId="10" fillId="0" borderId="0" applyFont="0" applyFill="0" applyBorder="0" applyAlignment="0" applyProtection="0"/>
    <xf numFmtId="0" fontId="194" fillId="0" borderId="0" applyNumberFormat="0" applyFill="0" applyBorder="0" applyAlignment="0" applyProtection="0"/>
    <xf numFmtId="0" fontId="93" fillId="0" borderId="96" applyNumberFormat="0" applyFill="0" applyAlignment="0" applyProtection="0"/>
    <xf numFmtId="0" fontId="83" fillId="0" borderId="94" applyNumberFormat="0" applyFill="0" applyAlignment="0" applyProtection="0"/>
    <xf numFmtId="0" fontId="93" fillId="0" borderId="96" applyNumberFormat="0" applyFill="0" applyAlignment="0" applyProtection="0"/>
    <xf numFmtId="0" fontId="195" fillId="0" borderId="94" applyNumberFormat="0" applyFill="0" applyAlignment="0" applyProtection="0"/>
    <xf numFmtId="0" fontId="196" fillId="0" borderId="83"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83" fillId="0" borderId="94" applyNumberFormat="0" applyFill="0" applyAlignment="0" applyProtection="0"/>
    <xf numFmtId="0" fontId="56" fillId="0" borderId="83" applyNumberFormat="0" applyFill="0" applyAlignment="0" applyProtection="0"/>
    <xf numFmtId="0" fontId="93" fillId="0" borderId="96" applyNumberFormat="0" applyFill="0" applyAlignment="0" applyProtection="0"/>
    <xf numFmtId="0" fontId="56" fillId="0" borderId="83" applyNumberFormat="0" applyFill="0" applyAlignment="0" applyProtection="0"/>
    <xf numFmtId="0" fontId="197" fillId="76" borderId="107" applyNumberFormat="0" applyAlignment="0" applyProtection="0"/>
    <xf numFmtId="0" fontId="198" fillId="0" borderId="0" applyNumberFormat="0" applyFill="0" applyBorder="0" applyProtection="0">
      <alignment horizontal="right"/>
    </xf>
    <xf numFmtId="218" fontId="85" fillId="0" borderId="0" applyFont="0" applyFill="0" applyBorder="0" applyAlignment="0" applyProtection="0"/>
    <xf numFmtId="218" fontId="85"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228"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218" fontId="1" fillId="0" borderId="0" applyFont="0" applyFill="0" applyBorder="0" applyAlignment="0" applyProtection="0"/>
    <xf numFmtId="164" fontId="1" fillId="0" borderId="0" applyFont="0" applyFill="0" applyBorder="0" applyAlignment="0" applyProtection="0"/>
    <xf numFmtId="229" fontId="3"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3" fillId="0" borderId="0" applyFont="0" applyFill="0" applyBorder="0" applyAlignment="0" applyProtection="0"/>
    <xf numFmtId="164" fontId="1" fillId="0" borderId="0" applyFont="0" applyFill="0" applyBorder="0" applyAlignment="0" applyProtection="0"/>
    <xf numFmtId="217" fontId="3" fillId="0" borderId="0" applyFont="0" applyFill="0" applyBorder="0" applyAlignment="0" applyProtection="0"/>
    <xf numFmtId="218" fontId="3" fillId="0" borderId="0" applyFont="0" applyFill="0" applyBorder="0" applyAlignment="0" applyProtection="0"/>
    <xf numFmtId="0" fontId="32"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58"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2" fillId="0" borderId="0">
      <alignment horizontal="left"/>
    </xf>
    <xf numFmtId="0" fontId="199" fillId="0" borderId="0"/>
    <xf numFmtId="0" fontId="200" fillId="65" borderId="89" applyNumberFormat="0" applyAlignment="0" applyProtection="0"/>
    <xf numFmtId="0" fontId="201" fillId="20" borderId="84"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84" fillId="65" borderId="89" applyNumberFormat="0" applyAlignment="0" applyProtection="0"/>
    <xf numFmtId="0" fontId="57" fillId="20" borderId="84" applyNumberFormat="0" applyAlignment="0" applyProtection="0"/>
    <xf numFmtId="0" fontId="3" fillId="0" borderId="0"/>
    <xf numFmtId="0" fontId="202"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3"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43"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4"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 fillId="27" borderId="0" applyNumberFormat="0" applyBorder="0" applyAlignment="0" applyProtection="0"/>
    <xf numFmtId="0" fontId="15" fillId="46" borderId="0" applyNumberFormat="0" applyBorder="0" applyAlignment="0" applyProtection="0"/>
    <xf numFmtId="0" fontId="15" fillId="47" borderId="0" applyNumberFormat="0" applyBorder="0" applyAlignment="0" applyProtection="0"/>
    <xf numFmtId="0" fontId="15" fillId="48" borderId="0" applyNumberFormat="0" applyBorder="0" applyAlignment="0" applyProtection="0"/>
    <xf numFmtId="0" fontId="15" fillId="49" borderId="0" applyNumberFormat="0" applyBorder="0" applyAlignment="0" applyProtection="0"/>
    <xf numFmtId="0" fontId="15" fillId="50" borderId="0" applyNumberFormat="0" applyBorder="0" applyAlignment="0" applyProtection="0"/>
    <xf numFmtId="0" fontId="15" fillId="51" borderId="0" applyNumberFormat="0" applyBorder="0" applyAlignment="0" applyProtection="0"/>
    <xf numFmtId="0" fontId="85" fillId="46" borderId="0" applyNumberFormat="0" applyBorder="0" applyAlignment="0" applyProtection="0"/>
    <xf numFmtId="0" fontId="85" fillId="47" borderId="0" applyNumberFormat="0" applyBorder="0" applyAlignment="0" applyProtection="0"/>
    <xf numFmtId="0" fontId="85" fillId="48" borderId="0" applyNumberFormat="0" applyBorder="0" applyAlignment="0" applyProtection="0"/>
    <xf numFmtId="0" fontId="85" fillId="49" borderId="0" applyNumberFormat="0" applyBorder="0" applyAlignment="0" applyProtection="0"/>
    <xf numFmtId="0" fontId="85" fillId="50" borderId="0" applyNumberFormat="0" applyBorder="0" applyAlignment="0" applyProtection="0"/>
    <xf numFmtId="0" fontId="85" fillId="51" borderId="0" applyNumberFormat="0" applyBorder="0" applyAlignment="0" applyProtection="0"/>
    <xf numFmtId="0" fontId="15" fillId="52" borderId="0" applyNumberFormat="0" applyBorder="0" applyAlignment="0" applyProtection="0"/>
    <xf numFmtId="0" fontId="15" fillId="53" borderId="0" applyNumberFormat="0" applyBorder="0" applyAlignment="0" applyProtection="0"/>
    <xf numFmtId="0" fontId="15" fillId="54" borderId="0" applyNumberFormat="0" applyBorder="0" applyAlignment="0" applyProtection="0"/>
    <xf numFmtId="0" fontId="15" fillId="49" borderId="0" applyNumberFormat="0" applyBorder="0" applyAlignment="0" applyProtection="0"/>
    <xf numFmtId="0" fontId="15" fillId="52" borderId="0" applyNumberFormat="0" applyBorder="0" applyAlignment="0" applyProtection="0"/>
    <xf numFmtId="0" fontId="15" fillId="55" borderId="0" applyNumberFormat="0" applyBorder="0" applyAlignment="0" applyProtection="0"/>
    <xf numFmtId="0" fontId="85" fillId="52" borderId="0" applyNumberFormat="0" applyBorder="0" applyAlignment="0" applyProtection="0"/>
    <xf numFmtId="0" fontId="85" fillId="53" borderId="0" applyNumberFormat="0" applyBorder="0" applyAlignment="0" applyProtection="0"/>
    <xf numFmtId="0" fontId="85" fillId="54" borderId="0" applyNumberFormat="0" applyBorder="0" applyAlignment="0" applyProtection="0"/>
    <xf numFmtId="0" fontId="85" fillId="49" borderId="0" applyNumberFormat="0" applyBorder="0" applyAlignment="0" applyProtection="0"/>
    <xf numFmtId="0" fontId="85" fillId="52" borderId="0" applyNumberFormat="0" applyBorder="0" applyAlignment="0" applyProtection="0"/>
    <xf numFmtId="0" fontId="85" fillId="55" borderId="0" applyNumberFormat="0" applyBorder="0" applyAlignment="0" applyProtection="0"/>
    <xf numFmtId="0" fontId="113" fillId="56" borderId="0" applyNumberFormat="0" applyBorder="0" applyAlignment="0" applyProtection="0"/>
    <xf numFmtId="0" fontId="67" fillId="56" borderId="0" applyNumberFormat="0" applyBorder="0" applyAlignment="0" applyProtection="0"/>
    <xf numFmtId="0" fontId="113" fillId="53" borderId="0" applyNumberFormat="0" applyBorder="0" applyAlignment="0" applyProtection="0"/>
    <xf numFmtId="0" fontId="113" fillId="54" borderId="0" applyNumberFormat="0" applyBorder="0" applyAlignment="0" applyProtection="0"/>
    <xf numFmtId="0" fontId="67" fillId="54" borderId="0" applyNumberFormat="0" applyBorder="0" applyAlignment="0" applyProtection="0"/>
    <xf numFmtId="0" fontId="113" fillId="57" borderId="0" applyNumberFormat="0" applyBorder="0" applyAlignment="0" applyProtection="0"/>
    <xf numFmtId="0" fontId="67" fillId="57" borderId="0" applyNumberFormat="0" applyBorder="0" applyAlignment="0" applyProtection="0"/>
    <xf numFmtId="0" fontId="113" fillId="58" borderId="0" applyNumberFormat="0" applyBorder="0" applyAlignment="0" applyProtection="0"/>
    <xf numFmtId="0" fontId="113" fillId="59" borderId="0" applyNumberFormat="0" applyBorder="0" applyAlignment="0" applyProtection="0"/>
    <xf numFmtId="0" fontId="67" fillId="59" borderId="0" applyNumberFormat="0" applyBorder="0" applyAlignment="0" applyProtection="0"/>
    <xf numFmtId="0" fontId="67" fillId="56" borderId="0" applyNumberFormat="0" applyBorder="0" applyAlignment="0" applyProtection="0"/>
    <xf numFmtId="0" fontId="67" fillId="53" borderId="0" applyNumberFormat="0" applyBorder="0" applyAlignment="0" applyProtection="0"/>
    <xf numFmtId="0" fontId="67" fillId="54" borderId="0" applyNumberFormat="0" applyBorder="0" applyAlignment="0" applyProtection="0"/>
    <xf numFmtId="0" fontId="67" fillId="57"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113" fillId="60" borderId="0" applyNumberFormat="0" applyBorder="0" applyAlignment="0" applyProtection="0"/>
    <xf numFmtId="0" fontId="113" fillId="61" borderId="0" applyNumberFormat="0" applyBorder="0" applyAlignment="0" applyProtection="0"/>
    <xf numFmtId="0" fontId="113" fillId="62" borderId="0" applyNumberFormat="0" applyBorder="0" applyAlignment="0" applyProtection="0"/>
    <xf numFmtId="0" fontId="113" fillId="57" borderId="0" applyNumberFormat="0" applyBorder="0" applyAlignment="0" applyProtection="0"/>
    <xf numFmtId="0" fontId="113" fillId="58" borderId="0" applyNumberFormat="0" applyBorder="0" applyAlignment="0" applyProtection="0"/>
    <xf numFmtId="0" fontId="113" fillId="63" borderId="0" applyNumberFormat="0" applyBorder="0" applyAlignment="0" applyProtection="0"/>
    <xf numFmtId="0" fontId="182" fillId="47" borderId="0" applyNumberFormat="0" applyBorder="0" applyAlignment="0" applyProtection="0"/>
    <xf numFmtId="0" fontId="200" fillId="65" borderId="89" applyNumberFormat="0" applyAlignment="0" applyProtection="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157" fillId="48" borderId="0" applyNumberFormat="0" applyBorder="0" applyAlignment="0" applyProtection="0"/>
    <xf numFmtId="0" fontId="188" fillId="0" borderId="91" applyNumberFormat="0" applyFill="0" applyAlignment="0" applyProtection="0"/>
    <xf numFmtId="0" fontId="190" fillId="0" borderId="92" applyNumberFormat="0" applyFill="0" applyAlignment="0" applyProtection="0"/>
    <xf numFmtId="0" fontId="192" fillId="0" borderId="93" applyNumberFormat="0" applyFill="0" applyAlignment="0" applyProtection="0"/>
    <xf numFmtId="0" fontId="192" fillId="0" borderId="0" applyNumberFormat="0" applyFill="0" applyBorder="0" applyAlignment="0" applyProtection="0"/>
    <xf numFmtId="0" fontId="20" fillId="0" borderId="0" applyNumberFormat="0" applyFont="0" applyFill="0" applyBorder="0" applyProtection="0">
      <alignment horizontal="center" vertical="center" wrapText="1"/>
      <protection locked="0"/>
    </xf>
    <xf numFmtId="0" fontId="20" fillId="0" borderId="0" applyNumberFormat="0" applyFont="0" applyFill="0" applyBorder="0" applyProtection="0">
      <alignment horizontal="center" vertical="center" wrapText="1"/>
      <protection locked="0"/>
    </xf>
    <xf numFmtId="0" fontId="195" fillId="0" borderId="94" applyNumberFormat="0" applyFill="0" applyAlignment="0" applyProtection="0"/>
    <xf numFmtId="0" fontId="92" fillId="66" borderId="0" applyNumberFormat="0" applyBorder="0" applyAlignment="0" applyProtection="0"/>
    <xf numFmtId="0" fontId="92" fillId="66" borderId="0" applyNumberFormat="0" applyBorder="0" applyAlignment="0" applyProtection="0"/>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2" borderId="0" applyNumberFormat="0" applyFont="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0" fontId="20" fillId="77" borderId="0" applyNumberFormat="0" applyFont="0" applyBorder="0" applyAlignment="0" applyProtection="0">
      <alignment horizontal="left" vertical="top" wrapText="1"/>
      <protection locked="0"/>
    </xf>
    <xf numFmtId="0" fontId="3" fillId="0" borderId="0"/>
    <xf numFmtId="0" fontId="1" fillId="0" borderId="0"/>
    <xf numFmtId="0" fontId="1" fillId="0" borderId="0"/>
    <xf numFmtId="0" fontId="1" fillId="0" borderId="0"/>
    <xf numFmtId="0" fontId="1" fillId="0" borderId="0"/>
    <xf numFmtId="0" fontId="20" fillId="0" borderId="0" applyBorder="0" applyProtection="0">
      <alignment horizontal="left" vertical="top" wrapText="1"/>
      <protection locked="0"/>
    </xf>
    <xf numFmtId="0" fontId="20" fillId="0" borderId="0" applyBorder="0" applyProtection="0">
      <alignment horizontal="left" vertical="top" wrapText="1"/>
      <protection locked="0"/>
    </xf>
    <xf numFmtId="0" fontId="3" fillId="0" borderId="0"/>
    <xf numFmtId="0" fontId="3" fillId="0" borderId="0"/>
    <xf numFmtId="0" fontId="62" fillId="0" borderId="0"/>
    <xf numFmtId="0" fontId="3" fillId="0" borderId="0"/>
    <xf numFmtId="0" fontId="1" fillId="0" borderId="0"/>
    <xf numFmtId="0" fontId="1" fillId="0" borderId="0"/>
    <xf numFmtId="0" fontId="1" fillId="0" borderId="0"/>
    <xf numFmtId="0" fontId="1" fillId="0" borderId="0"/>
    <xf numFmtId="0" fontId="62" fillId="0" borderId="0"/>
    <xf numFmtId="0" fontId="62" fillId="0" borderId="0"/>
    <xf numFmtId="0" fontId="1" fillId="0" borderId="0"/>
    <xf numFmtId="0" fontId="1" fillId="0" borderId="0"/>
    <xf numFmtId="0" fontId="62" fillId="0" borderId="0"/>
    <xf numFmtId="0" fontId="3" fillId="0" borderId="0"/>
    <xf numFmtId="0" fontId="1" fillId="0" borderId="0"/>
    <xf numFmtId="0" fontId="20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1" fillId="0" borderId="0"/>
    <xf numFmtId="0" fontId="1" fillId="0" borderId="0"/>
    <xf numFmtId="0" fontId="1" fillId="0" borderId="0"/>
    <xf numFmtId="0" fontId="1" fillId="0" borderId="0"/>
    <xf numFmtId="0" fontId="3" fillId="0" borderId="0"/>
    <xf numFmtId="0" fontId="3" fillId="0" borderId="0"/>
    <xf numFmtId="0" fontId="3" fillId="0" borderId="0"/>
    <xf numFmtId="0" fontId="3" fillId="0" borderId="0"/>
    <xf numFmtId="0" fontId="3" fillId="0" borderId="0"/>
    <xf numFmtId="0" fontId="1" fillId="0" borderId="0"/>
    <xf numFmtId="0" fontId="8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0" fillId="0" borderId="0" applyNumberFormat="0" applyFont="0" applyFill="0" applyBorder="0" applyAlignment="0" applyProtection="0">
      <alignment horizontal="left" vertical="top" wrapText="1"/>
      <protection locked="0"/>
    </xf>
    <xf numFmtId="0" fontId="20" fillId="0" borderId="0" applyNumberFormat="0" applyFont="0" applyFill="0" applyBorder="0" applyAlignment="0" applyProtection="0">
      <alignment horizontal="left" vertical="top" wrapText="1"/>
      <protection locked="0"/>
    </xf>
    <xf numFmtId="164" fontId="3" fillId="0" borderId="0" applyFont="0" applyFill="0" applyBorder="0" applyAlignment="0" applyProtection="0"/>
    <xf numFmtId="164" fontId="3" fillId="0" borderId="0" applyFont="0" applyFill="0" applyBorder="0" applyAlignment="0" applyProtection="0"/>
    <xf numFmtId="0" fontId="1" fillId="0" borderId="0"/>
    <xf numFmtId="0" fontId="3" fillId="0" borderId="0"/>
    <xf numFmtId="0" fontId="3" fillId="0" borderId="0"/>
  </cellStyleXfs>
  <cellXfs count="1110">
    <xf numFmtId="0" fontId="0" fillId="0" borderId="0" xfId="0"/>
    <xf numFmtId="49" fontId="0" fillId="0" borderId="0" xfId="0" applyNumberFormat="1"/>
    <xf numFmtId="0" fontId="0" fillId="0" borderId="0" xfId="0" applyAlignment="1">
      <alignment horizontal="center"/>
    </xf>
    <xf numFmtId="0" fontId="3" fillId="0" borderId="0" xfId="0" applyFont="1" applyAlignment="1" applyProtection="1">
      <alignment vertical="center"/>
      <protection locked="0"/>
    </xf>
    <xf numFmtId="0" fontId="31" fillId="0" borderId="0" xfId="0" applyFont="1"/>
    <xf numFmtId="0" fontId="31" fillId="0" borderId="0" xfId="0" applyFont="1" applyAlignment="1">
      <alignment horizontal="left" indent="4"/>
    </xf>
    <xf numFmtId="0" fontId="3" fillId="7" borderId="59" xfId="13" applyFill="1" applyBorder="1" applyAlignment="1">
      <alignment horizontal="center" vertical="center"/>
    </xf>
    <xf numFmtId="0" fontId="16" fillId="7" borderId="2" xfId="13" applyFont="1" applyFill="1" applyBorder="1" applyAlignment="1">
      <alignment horizontal="center" vertical="center"/>
    </xf>
    <xf numFmtId="0" fontId="4" fillId="4" borderId="60" xfId="14" applyFont="1" applyFill="1" applyBorder="1" applyAlignment="1">
      <alignment horizontal="left"/>
    </xf>
    <xf numFmtId="0" fontId="4" fillId="4" borderId="54" xfId="14" applyFont="1" applyFill="1" applyBorder="1" applyAlignment="1">
      <alignment horizontal="center"/>
    </xf>
    <xf numFmtId="0" fontId="3" fillId="7" borderId="61" xfId="13" applyFill="1" applyBorder="1" applyAlignment="1">
      <alignment horizontal="center" vertical="center"/>
    </xf>
    <xf numFmtId="0" fontId="16" fillId="7" borderId="49" xfId="13" applyFont="1" applyFill="1" applyBorder="1" applyAlignment="1">
      <alignment horizontal="center" vertical="center"/>
    </xf>
    <xf numFmtId="0" fontId="3" fillId="7" borderId="57" xfId="13" applyFill="1" applyBorder="1" applyAlignment="1">
      <alignment horizontal="center" vertical="center"/>
    </xf>
    <xf numFmtId="0" fontId="16" fillId="7" borderId="36" xfId="13" applyFont="1" applyFill="1" applyBorder="1" applyAlignment="1">
      <alignment horizontal="center" vertical="center"/>
    </xf>
    <xf numFmtId="0" fontId="24" fillId="0" borderId="0" xfId="14" applyFont="1"/>
    <xf numFmtId="0" fontId="24" fillId="0" borderId="0" xfId="0" applyFont="1"/>
    <xf numFmtId="0" fontId="32" fillId="7" borderId="61" xfId="13" applyFont="1" applyFill="1" applyBorder="1" applyAlignment="1" applyProtection="1">
      <alignment horizontal="center" vertical="center"/>
      <protection locked="0"/>
    </xf>
    <xf numFmtId="0" fontId="33" fillId="7" borderId="49" xfId="13" applyFont="1" applyFill="1" applyBorder="1" applyAlignment="1" applyProtection="1">
      <alignment horizontal="center" vertical="center"/>
      <protection locked="0"/>
    </xf>
    <xf numFmtId="0" fontId="32" fillId="7" borderId="59" xfId="13" applyFont="1" applyFill="1" applyBorder="1" applyAlignment="1" applyProtection="1">
      <alignment horizontal="center" vertical="center"/>
      <protection locked="0"/>
    </xf>
    <xf numFmtId="0" fontId="33" fillId="7" borderId="2" xfId="13" applyFont="1" applyFill="1" applyBorder="1" applyAlignment="1" applyProtection="1">
      <alignment horizontal="center" vertical="center"/>
      <protection locked="0"/>
    </xf>
    <xf numFmtId="0" fontId="34" fillId="0" borderId="51" xfId="0" applyFont="1" applyBorder="1" applyAlignment="1">
      <alignment horizontal="center" vertical="center" wrapText="1"/>
    </xf>
    <xf numFmtId="0" fontId="34" fillId="0" borderId="35" xfId="0" applyFont="1" applyBorder="1" applyAlignment="1">
      <alignment horizontal="center" vertical="center" wrapText="1"/>
    </xf>
    <xf numFmtId="0" fontId="34" fillId="0" borderId="50" xfId="0" applyFont="1" applyBorder="1" applyAlignment="1">
      <alignment horizontal="center" vertical="center" wrapText="1"/>
    </xf>
    <xf numFmtId="0" fontId="34" fillId="0" borderId="61" xfId="0" applyFont="1" applyBorder="1" applyAlignment="1">
      <alignment horizontal="center" vertical="center" wrapText="1"/>
    </xf>
    <xf numFmtId="0" fontId="34" fillId="0" borderId="56" xfId="0" applyFont="1" applyBorder="1" applyAlignment="1">
      <alignment horizontal="center" vertical="center" wrapText="1"/>
    </xf>
    <xf numFmtId="0" fontId="34" fillId="0" borderId="29" xfId="0" applyFont="1" applyBorder="1" applyAlignment="1">
      <alignment horizontal="center" vertical="center" wrapText="1"/>
    </xf>
    <xf numFmtId="0" fontId="34" fillId="0" borderId="73"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52" xfId="0" applyFont="1" applyBorder="1" applyAlignment="1">
      <alignment horizontal="center" vertical="center" wrapText="1"/>
    </xf>
    <xf numFmtId="0" fontId="3" fillId="0" borderId="0" xfId="0" applyFont="1"/>
    <xf numFmtId="0" fontId="36" fillId="0" borderId="0" xfId="0" applyFont="1"/>
    <xf numFmtId="0" fontId="34" fillId="0" borderId="0" xfId="0" applyFont="1" applyAlignment="1">
      <alignment wrapText="1"/>
    </xf>
    <xf numFmtId="0" fontId="44" fillId="0" borderId="0" xfId="0" applyFont="1" applyAlignment="1">
      <alignment vertical="center"/>
    </xf>
    <xf numFmtId="0" fontId="0" fillId="0" borderId="1" xfId="0" applyBorder="1"/>
    <xf numFmtId="0" fontId="0" fillId="0" borderId="1" xfId="0" applyBorder="1" applyAlignment="1">
      <alignment horizontal="center"/>
    </xf>
    <xf numFmtId="0" fontId="0" fillId="0" borderId="2" xfId="0" applyBorder="1"/>
    <xf numFmtId="49" fontId="6" fillId="0" borderId="0" xfId="0" applyNumberFormat="1" applyFont="1" applyAlignment="1">
      <alignment horizontal="center"/>
    </xf>
    <xf numFmtId="49" fontId="3" fillId="0" borderId="0" xfId="0" applyNumberFormat="1" applyFont="1" applyAlignment="1">
      <alignment horizontal="center"/>
    </xf>
    <xf numFmtId="0" fontId="9" fillId="0" borderId="0" xfId="0" applyFont="1" applyAlignment="1">
      <alignment horizontal="center" wrapText="1"/>
    </xf>
    <xf numFmtId="0" fontId="0" fillId="0" borderId="3" xfId="0" applyBorder="1"/>
    <xf numFmtId="0" fontId="0" fillId="0" borderId="4" xfId="0" applyBorder="1"/>
    <xf numFmtId="0" fontId="0" fillId="0" borderId="5" xfId="0" applyBorder="1"/>
    <xf numFmtId="0" fontId="6" fillId="0" borderId="1" xfId="0" applyFont="1" applyBorder="1"/>
    <xf numFmtId="0" fontId="10" fillId="0" borderId="1" xfId="0" applyFont="1" applyBorder="1"/>
    <xf numFmtId="0" fontId="6" fillId="0" borderId="6" xfId="0" applyFont="1" applyBorder="1" applyAlignment="1">
      <alignment horizontal="left"/>
    </xf>
    <xf numFmtId="0" fontId="3" fillId="0" borderId="2" xfId="0" applyFont="1" applyBorder="1" applyAlignment="1">
      <alignment horizontal="left"/>
    </xf>
    <xf numFmtId="0" fontId="6" fillId="0" borderId="0" xfId="0" applyFont="1" applyAlignment="1">
      <alignment horizontal="center"/>
    </xf>
    <xf numFmtId="0" fontId="3" fillId="0" borderId="2" xfId="0" applyFont="1" applyBorder="1"/>
    <xf numFmtId="0" fontId="0" fillId="0" borderId="2" xfId="0" applyBorder="1" applyAlignment="1">
      <alignment horizontal="center"/>
    </xf>
    <xf numFmtId="0" fontId="5" fillId="0" borderId="0" xfId="0" applyFont="1" applyAlignment="1">
      <alignment horizontal="left"/>
    </xf>
    <xf numFmtId="49" fontId="6" fillId="0" borderId="0" xfId="0" applyNumberFormat="1" applyFont="1" applyAlignment="1">
      <alignment horizontal="center" wrapText="1"/>
    </xf>
    <xf numFmtId="0" fontId="6" fillId="0" borderId="0" xfId="0" applyFont="1" applyAlignment="1">
      <alignment horizontal="center" vertical="center"/>
    </xf>
    <xf numFmtId="2" fontId="5" fillId="0" borderId="0" xfId="0" applyNumberFormat="1" applyFont="1" applyAlignment="1">
      <alignment horizontal="center"/>
    </xf>
    <xf numFmtId="0" fontId="5" fillId="0" borderId="0" xfId="0" applyFont="1" applyAlignment="1">
      <alignment horizontal="center"/>
    </xf>
    <xf numFmtId="0" fontId="9" fillId="0" borderId="0" xfId="0" applyFont="1" applyAlignment="1">
      <alignment horizontal="center"/>
    </xf>
    <xf numFmtId="2" fontId="6" fillId="0" borderId="0" xfId="0" applyNumberFormat="1" applyFont="1" applyAlignment="1">
      <alignment horizontal="center"/>
    </xf>
    <xf numFmtId="0" fontId="6" fillId="0" borderId="0" xfId="0" applyFont="1" applyAlignment="1" applyProtection="1">
      <alignment horizontal="center"/>
      <protection hidden="1"/>
    </xf>
    <xf numFmtId="0" fontId="4" fillId="0" borderId="0" xfId="0" applyFont="1" applyAlignment="1">
      <alignment horizontal="center"/>
    </xf>
    <xf numFmtId="2" fontId="4" fillId="0" borderId="0" xfId="0" applyNumberFormat="1" applyFont="1" applyAlignment="1">
      <alignment horizontal="center"/>
    </xf>
    <xf numFmtId="49" fontId="0" fillId="0" borderId="1" xfId="0" applyNumberFormat="1" applyBorder="1"/>
    <xf numFmtId="49" fontId="7" fillId="0" borderId="0" xfId="0" quotePrefix="1" applyNumberFormat="1" applyFont="1" applyAlignment="1">
      <alignment horizontal="center" vertical="top"/>
    </xf>
    <xf numFmtId="0" fontId="0" fillId="0" borderId="7" xfId="0" applyBorder="1" applyAlignment="1">
      <alignment horizontal="center"/>
    </xf>
    <xf numFmtId="0" fontId="0" fillId="0" borderId="8" xfId="0" applyBorder="1" applyAlignment="1">
      <alignment horizontal="center"/>
    </xf>
    <xf numFmtId="0" fontId="11" fillId="0" borderId="2" xfId="0" applyFont="1" applyBorder="1" applyAlignment="1">
      <alignment horizontal="centerContinuous" vertical="center"/>
    </xf>
    <xf numFmtId="0" fontId="11" fillId="0" borderId="5" xfId="0" applyFont="1" applyBorder="1" applyAlignment="1">
      <alignment horizontal="centerContinuous" vertical="center"/>
    </xf>
    <xf numFmtId="0" fontId="9" fillId="0" borderId="1" xfId="0" applyFont="1" applyBorder="1" applyAlignment="1">
      <alignment horizontal="left"/>
    </xf>
    <xf numFmtId="0" fontId="11" fillId="0" borderId="9" xfId="0" applyFont="1" applyBorder="1" applyAlignment="1">
      <alignment horizontal="centerContinuous" vertical="center"/>
    </xf>
    <xf numFmtId="0" fontId="9" fillId="0" borderId="3" xfId="0" applyFont="1" applyBorder="1" applyAlignment="1">
      <alignment horizontal="center"/>
    </xf>
    <xf numFmtId="0" fontId="3" fillId="0" borderId="1"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49" fontId="0" fillId="0" borderId="4" xfId="0" applyNumberFormat="1" applyBorder="1" applyAlignment="1">
      <alignment horizontal="left" vertical="center"/>
    </xf>
    <xf numFmtId="0" fontId="9" fillId="0" borderId="8" xfId="0" applyFont="1" applyBorder="1"/>
    <xf numFmtId="0" fontId="9" fillId="0" borderId="0" xfId="0" applyFont="1"/>
    <xf numFmtId="16" fontId="9" fillId="0" borderId="4" xfId="0" applyNumberFormat="1" applyFont="1" applyBorder="1" applyAlignment="1">
      <alignment horizontal="center"/>
    </xf>
    <xf numFmtId="0" fontId="10" fillId="0" borderId="0" xfId="0" applyFont="1" applyAlignment="1">
      <alignment horizontal="center"/>
    </xf>
    <xf numFmtId="0" fontId="0" fillId="0" borderId="8" xfId="0" applyBorder="1"/>
    <xf numFmtId="0" fontId="16" fillId="0" borderId="7" xfId="0" applyFont="1" applyBorder="1" applyAlignment="1">
      <alignment horizontal="center" vertical="center"/>
    </xf>
    <xf numFmtId="0" fontId="0" fillId="0" borderId="1" xfId="0" applyBorder="1" applyAlignment="1">
      <alignment vertical="center"/>
    </xf>
    <xf numFmtId="0" fontId="16" fillId="0" borderId="1" xfId="0" applyFont="1" applyBorder="1" applyAlignment="1">
      <alignment horizontal="center" vertical="center"/>
    </xf>
    <xf numFmtId="0" fontId="16" fillId="0" borderId="18" xfId="0" applyFont="1" applyBorder="1" applyAlignment="1">
      <alignment vertical="center"/>
    </xf>
    <xf numFmtId="0" fontId="0" fillId="0" borderId="26" xfId="0" applyBorder="1" applyAlignment="1">
      <alignment vertical="center"/>
    </xf>
    <xf numFmtId="0" fontId="3" fillId="0" borderId="4" xfId="0" applyFont="1" applyBorder="1" applyAlignment="1">
      <alignment horizontal="centerContinuous"/>
    </xf>
    <xf numFmtId="0" fontId="7" fillId="0" borderId="4" xfId="0" applyFont="1" applyBorder="1" applyAlignment="1">
      <alignment horizontal="right" vertical="top"/>
    </xf>
    <xf numFmtId="0" fontId="9" fillId="0" borderId="4" xfId="0" applyFont="1" applyBorder="1" applyAlignment="1">
      <alignment horizontal="center"/>
    </xf>
    <xf numFmtId="0" fontId="9" fillId="0" borderId="10" xfId="0" applyFont="1" applyBorder="1" applyAlignment="1">
      <alignment horizontal="center"/>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11" fillId="0" borderId="2" xfId="0" applyFont="1" applyBorder="1" applyAlignment="1">
      <alignment horizontal="center" vertical="center"/>
    </xf>
    <xf numFmtId="0" fontId="11" fillId="0" borderId="5" xfId="0" applyFont="1" applyBorder="1" applyAlignment="1">
      <alignment horizontal="center" vertical="center"/>
    </xf>
    <xf numFmtId="0" fontId="0" fillId="0" borderId="7" xfId="0" applyBorder="1" applyAlignment="1" applyProtection="1">
      <alignment horizontal="center" vertical="center"/>
      <protection locked="0"/>
    </xf>
    <xf numFmtId="0" fontId="3" fillId="0" borderId="1" xfId="0" quotePrefix="1" applyFont="1" applyBorder="1" applyAlignment="1" applyProtection="1">
      <alignment horizontal="left" vertical="center"/>
      <protection locked="0"/>
    </xf>
    <xf numFmtId="0" fontId="3" fillId="0" borderId="1" xfId="0" applyFont="1" applyBorder="1" applyAlignment="1" applyProtection="1">
      <alignment horizontal="center" vertical="center"/>
      <protection locked="0"/>
    </xf>
    <xf numFmtId="0" fontId="3" fillId="0" borderId="26" xfId="0" applyFont="1" applyBorder="1" applyAlignment="1" applyProtection="1">
      <alignment vertical="center"/>
      <protection locked="0"/>
    </xf>
    <xf numFmtId="0" fontId="3" fillId="0" borderId="1" xfId="0" applyFont="1" applyBorder="1" applyAlignment="1" applyProtection="1">
      <alignment vertical="center"/>
      <protection locked="0"/>
    </xf>
    <xf numFmtId="0" fontId="0" fillId="0" borderId="27" xfId="0" applyBorder="1" applyAlignment="1" applyProtection="1">
      <alignment horizontal="center" vertical="center"/>
      <protection locked="0"/>
    </xf>
    <xf numFmtId="49" fontId="0" fillId="0" borderId="6" xfId="0" applyNumberFormat="1" applyBorder="1" applyAlignment="1" applyProtection="1">
      <alignment horizontal="center" vertical="center"/>
      <protection locked="0"/>
    </xf>
    <xf numFmtId="0" fontId="3" fillId="0" borderId="1" xfId="0" quotePrefix="1" applyFont="1" applyBorder="1" applyAlignment="1" applyProtection="1">
      <alignment horizontal="center" vertical="center"/>
      <protection locked="0"/>
    </xf>
    <xf numFmtId="0" fontId="4" fillId="0" borderId="18" xfId="0" applyFont="1" applyBorder="1" applyAlignment="1" applyProtection="1">
      <alignment horizontal="centerContinuous" vertical="center"/>
      <protection locked="0"/>
    </xf>
    <xf numFmtId="0" fontId="0" fillId="0" borderId="6" xfId="0" applyBorder="1" applyAlignment="1" applyProtection="1">
      <alignment horizontal="centerContinuous" vertical="center"/>
      <protection locked="0"/>
    </xf>
    <xf numFmtId="0" fontId="0" fillId="0" borderId="18" xfId="0" applyBorder="1" applyAlignment="1" applyProtection="1">
      <alignment horizontal="centerContinuous" vertical="center"/>
      <protection locked="0"/>
    </xf>
    <xf numFmtId="0" fontId="0" fillId="0" borderId="26" xfId="0" applyBorder="1" applyAlignment="1" applyProtection="1">
      <alignment horizontal="center" vertical="center"/>
      <protection locked="0"/>
    </xf>
    <xf numFmtId="0" fontId="4" fillId="0" borderId="26" xfId="0" applyFont="1" applyBorder="1" applyAlignment="1" applyProtection="1">
      <alignment horizontal="center" vertical="center"/>
      <protection locked="0"/>
    </xf>
    <xf numFmtId="0" fontId="0" fillId="0" borderId="1" xfId="0" applyBorder="1" applyAlignment="1" applyProtection="1">
      <alignment horizontal="center" vertical="center"/>
      <protection locked="0"/>
    </xf>
    <xf numFmtId="166" fontId="0" fillId="0" borderId="7" xfId="0" applyNumberFormat="1" applyBorder="1" applyAlignment="1" applyProtection="1">
      <alignment horizontal="center" vertical="center"/>
      <protection locked="0"/>
    </xf>
    <xf numFmtId="49" fontId="0" fillId="0" borderId="1" xfId="0" applyNumberFormat="1" applyBorder="1" applyAlignment="1" applyProtection="1">
      <alignment horizontal="center" vertical="center"/>
      <protection locked="0"/>
    </xf>
    <xf numFmtId="0" fontId="4" fillId="0" borderId="26" xfId="0" applyFont="1" applyBorder="1" applyAlignment="1" applyProtection="1">
      <alignment horizontal="centerContinuous" vertical="center"/>
      <protection locked="0"/>
    </xf>
    <xf numFmtId="0" fontId="0" fillId="0" borderId="1" xfId="0" applyBorder="1" applyAlignment="1" applyProtection="1">
      <alignment horizontal="centerContinuous" vertical="center"/>
      <protection locked="0"/>
    </xf>
    <xf numFmtId="0" fontId="0" fillId="0" borderId="26" xfId="0" applyBorder="1" applyAlignment="1" applyProtection="1">
      <alignment horizontal="centerContinuous" vertical="center"/>
      <protection locked="0"/>
    </xf>
    <xf numFmtId="166" fontId="0" fillId="0" borderId="18" xfId="0" applyNumberFormat="1" applyBorder="1" applyAlignment="1" applyProtection="1">
      <alignment horizontal="center" vertical="center"/>
      <protection locked="0"/>
    </xf>
    <xf numFmtId="49" fontId="0" fillId="0" borderId="18" xfId="0" applyNumberFormat="1" applyBorder="1" applyAlignment="1" applyProtection="1">
      <alignment horizontal="center" vertical="center"/>
      <protection locked="0"/>
    </xf>
    <xf numFmtId="16" fontId="0" fillId="0" borderId="18" xfId="0" quotePrefix="1" applyNumberFormat="1" applyBorder="1" applyAlignment="1" applyProtection="1">
      <alignment horizontal="center" vertical="center"/>
      <protection locked="0"/>
    </xf>
    <xf numFmtId="0" fontId="0" fillId="0" borderId="18" xfId="0" applyBorder="1" applyAlignment="1" applyProtection="1">
      <alignment horizontal="center" vertical="center"/>
      <protection locked="0"/>
    </xf>
    <xf numFmtId="166" fontId="0" fillId="0" borderId="8" xfId="0" applyNumberFormat="1" applyBorder="1" applyAlignment="1" applyProtection="1">
      <alignment horizontal="center" vertical="center"/>
      <protection locked="0"/>
    </xf>
    <xf numFmtId="4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4" fillId="0" borderId="10" xfId="0" applyFont="1" applyBorder="1" applyAlignment="1" applyProtection="1">
      <alignment horizontal="centerContinuous" vertical="center"/>
      <protection locked="0"/>
    </xf>
    <xf numFmtId="0" fontId="0" fillId="0" borderId="0" xfId="0" applyAlignment="1" applyProtection="1">
      <alignment horizontal="centerContinuous" vertical="center"/>
      <protection locked="0"/>
    </xf>
    <xf numFmtId="0" fontId="0" fillId="0" borderId="10" xfId="0" applyBorder="1" applyAlignment="1" applyProtection="1">
      <alignment horizontal="centerContinuous" vertical="center"/>
      <protection locked="0"/>
    </xf>
    <xf numFmtId="166"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166" fontId="0" fillId="0" borderId="9" xfId="0" applyNumberFormat="1" applyBorder="1" applyAlignment="1" applyProtection="1">
      <alignment horizontal="center" vertical="center"/>
      <protection locked="0"/>
    </xf>
    <xf numFmtId="49" fontId="0" fillId="0" borderId="2" xfId="0" applyNumberFormat="1" applyBorder="1" applyAlignment="1" applyProtection="1">
      <alignment horizontal="center" vertical="center"/>
      <protection locked="0"/>
    </xf>
    <xf numFmtId="0" fontId="4" fillId="0" borderId="28" xfId="0" applyFont="1" applyBorder="1" applyAlignment="1" applyProtection="1">
      <alignment horizontal="centerContinuous" vertical="center"/>
      <protection locked="0"/>
    </xf>
    <xf numFmtId="0" fontId="0" fillId="0" borderId="2" xfId="0" applyBorder="1" applyAlignment="1" applyProtection="1">
      <alignment horizontal="centerContinuous" vertical="center"/>
      <protection locked="0"/>
    </xf>
    <xf numFmtId="0" fontId="0" fillId="0" borderId="28" xfId="0" applyBorder="1" applyAlignment="1" applyProtection="1">
      <alignment horizontal="centerContinuous" vertical="center"/>
      <protection locked="0"/>
    </xf>
    <xf numFmtId="49" fontId="4" fillId="0" borderId="8" xfId="0" applyNumberFormat="1" applyFont="1" applyBorder="1" applyAlignment="1" applyProtection="1">
      <alignment horizontal="center" vertical="center"/>
      <protection locked="0"/>
    </xf>
    <xf numFmtId="49" fontId="4" fillId="0" borderId="0" xfId="0" applyNumberFormat="1" applyFont="1" applyAlignment="1" applyProtection="1">
      <alignment horizontal="center" vertical="center"/>
      <protection locked="0"/>
    </xf>
    <xf numFmtId="0" fontId="6" fillId="0" borderId="10" xfId="0" applyFont="1" applyBorder="1" applyAlignment="1" applyProtection="1">
      <alignment horizontal="center" vertical="center"/>
      <protection locked="0"/>
    </xf>
    <xf numFmtId="0" fontId="6" fillId="0" borderId="0" xfId="0" applyFont="1" applyAlignment="1" applyProtection="1">
      <alignment horizontal="center" vertical="center"/>
      <protection locked="0"/>
    </xf>
    <xf numFmtId="0" fontId="3"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15" fillId="0" borderId="6" xfId="0" quotePrefix="1" applyFont="1" applyBorder="1" applyAlignment="1" applyProtection="1">
      <alignment horizontal="center" vertical="center"/>
      <protection locked="0"/>
    </xf>
    <xf numFmtId="167" fontId="3" fillId="0" borderId="18" xfId="0" applyNumberFormat="1" applyFont="1" applyBorder="1" applyAlignment="1" applyProtection="1">
      <alignment horizontal="center" vertical="center"/>
      <protection locked="0"/>
    </xf>
    <xf numFmtId="167" fontId="3" fillId="0" borderId="6" xfId="0" applyNumberFormat="1" applyFont="1" applyBorder="1" applyAlignment="1" applyProtection="1">
      <alignment horizontal="center" vertical="center"/>
      <protection locked="0"/>
    </xf>
    <xf numFmtId="0" fontId="3"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15" fillId="0" borderId="0" xfId="0" quotePrefix="1" applyFont="1" applyAlignment="1" applyProtection="1">
      <alignment horizontal="center" vertical="center"/>
      <protection locked="0"/>
    </xf>
    <xf numFmtId="1" fontId="3" fillId="0" borderId="10" xfId="0" applyNumberFormat="1" applyFont="1" applyBorder="1" applyAlignment="1" applyProtection="1">
      <alignment horizontal="center" vertical="center"/>
      <protection locked="0"/>
    </xf>
    <xf numFmtId="167" fontId="3" fillId="0" borderId="0" xfId="0" applyNumberFormat="1" applyFont="1" applyAlignment="1" applyProtection="1">
      <alignment horizontal="center" vertical="center"/>
      <protection locked="0"/>
    </xf>
    <xf numFmtId="167" fontId="3" fillId="0" borderId="10" xfId="0" applyNumberFormat="1"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3" fillId="0" borderId="18"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6" fillId="0" borderId="27" xfId="0" applyFont="1" applyBorder="1" applyAlignment="1" applyProtection="1">
      <alignment horizontal="center" vertical="center"/>
      <protection locked="0"/>
    </xf>
    <xf numFmtId="167" fontId="5" fillId="0" borderId="18" xfId="0" applyNumberFormat="1" applyFont="1" applyBorder="1" applyAlignment="1" applyProtection="1">
      <alignment horizontal="center" vertical="center"/>
      <protection locked="0"/>
    </xf>
    <xf numFmtId="167" fontId="5" fillId="0" borderId="6" xfId="0" applyNumberFormat="1" applyFont="1" applyBorder="1" applyAlignment="1" applyProtection="1">
      <alignment vertical="center"/>
      <protection locked="0"/>
    </xf>
    <xf numFmtId="0" fontId="6" fillId="0" borderId="8" xfId="0" applyFont="1" applyBorder="1" applyAlignment="1" applyProtection="1">
      <alignment horizontal="center" vertical="center"/>
      <protection locked="0"/>
    </xf>
    <xf numFmtId="167" fontId="5" fillId="0" borderId="10" xfId="0" applyNumberFormat="1" applyFont="1" applyBorder="1" applyAlignment="1" applyProtection="1">
      <alignment horizontal="center" vertical="center"/>
      <protection locked="0"/>
    </xf>
    <xf numFmtId="0" fontId="3" fillId="0" borderId="6" xfId="0" quotePrefix="1" applyFont="1" applyBorder="1" applyAlignment="1" applyProtection="1">
      <alignment horizontal="center" vertical="center"/>
      <protection locked="0"/>
    </xf>
    <xf numFmtId="0" fontId="3" fillId="0" borderId="0" xfId="0" quotePrefix="1" applyFont="1" applyAlignment="1" applyProtection="1">
      <alignment horizontal="center" vertical="center"/>
      <protection locked="0"/>
    </xf>
    <xf numFmtId="0" fontId="15" fillId="0" borderId="18" xfId="0" applyFont="1" applyBorder="1" applyAlignment="1" applyProtection="1">
      <alignment horizontal="center" vertical="center"/>
      <protection locked="0"/>
    </xf>
    <xf numFmtId="0" fontId="5" fillId="0" borderId="18" xfId="0" applyFon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2" fontId="5" fillId="0" borderId="0" xfId="0" applyNumberFormat="1" applyFont="1" applyAlignment="1" applyProtection="1">
      <alignment horizontal="center" vertical="center"/>
      <protection locked="0"/>
    </xf>
    <xf numFmtId="0" fontId="5" fillId="0" borderId="10" xfId="0" applyFont="1" applyBorder="1" applyAlignment="1" applyProtection="1">
      <alignment horizontal="center" vertical="center"/>
      <protection locked="0"/>
    </xf>
    <xf numFmtId="0" fontId="5" fillId="0" borderId="27" xfId="0" applyFont="1" applyBorder="1" applyAlignment="1" applyProtection="1">
      <alignment horizontal="center" vertical="center"/>
      <protection locked="0"/>
    </xf>
    <xf numFmtId="2" fontId="5" fillId="0" borderId="6" xfId="0" applyNumberFormat="1" applyFont="1" applyBorder="1" applyAlignment="1" applyProtection="1">
      <alignment horizontal="center" vertical="center"/>
      <protection locked="0"/>
    </xf>
    <xf numFmtId="0" fontId="5" fillId="0" borderId="7" xfId="0"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2" fontId="5" fillId="0" borderId="1" xfId="0" applyNumberFormat="1" applyFont="1" applyBorder="1" applyAlignment="1" applyProtection="1">
      <alignment horizontal="center" vertical="center"/>
      <protection locked="0"/>
    </xf>
    <xf numFmtId="0" fontId="5" fillId="0" borderId="26" xfId="0" applyFont="1" applyBorder="1" applyAlignment="1" applyProtection="1">
      <alignment horizontal="center" vertical="center"/>
      <protection locked="0"/>
    </xf>
    <xf numFmtId="0" fontId="3" fillId="0" borderId="7" xfId="0" applyFont="1" applyBorder="1" applyAlignment="1" applyProtection="1">
      <alignment horizontal="center" vertical="center"/>
      <protection locked="0"/>
    </xf>
    <xf numFmtId="0" fontId="0" fillId="0" borderId="7" xfId="0" applyBorder="1" applyAlignment="1">
      <alignment horizontal="center" vertical="center"/>
    </xf>
    <xf numFmtId="0" fontId="11" fillId="0" borderId="0" xfId="0" applyFont="1" applyAlignment="1">
      <alignment horizontal="centerContinuous" vertical="center"/>
    </xf>
    <xf numFmtId="0" fontId="11" fillId="0" borderId="4" xfId="0" applyFont="1" applyBorder="1" applyAlignment="1">
      <alignment horizontal="centerContinuous" vertical="center"/>
    </xf>
    <xf numFmtId="0" fontId="11" fillId="0" borderId="8" xfId="0" applyFont="1" applyBorder="1" applyAlignment="1">
      <alignment horizontal="centerContinuous" vertical="center"/>
    </xf>
    <xf numFmtId="0" fontId="0" fillId="0" borderId="0" xfId="0" applyAlignment="1" applyProtection="1">
      <alignment horizontal="left"/>
      <protection locked="0"/>
    </xf>
    <xf numFmtId="49" fontId="0" fillId="0" borderId="0" xfId="0" applyNumberFormat="1" applyAlignment="1" applyProtection="1">
      <alignment horizontal="center" vertical="center" textRotation="90"/>
      <protection locked="0"/>
    </xf>
    <xf numFmtId="0" fontId="0" fillId="0" borderId="0" xfId="0" applyAlignment="1" applyProtection="1">
      <alignment horizontal="center" vertical="center" textRotation="90"/>
      <protection locked="0"/>
    </xf>
    <xf numFmtId="0" fontId="0" fillId="0" borderId="0" xfId="0" applyAlignment="1" applyProtection="1">
      <alignment horizontal="centerContinuous"/>
      <protection locked="0"/>
    </xf>
    <xf numFmtId="14" fontId="12" fillId="0" borderId="6" xfId="0" applyNumberFormat="1" applyFont="1" applyBorder="1" applyAlignment="1">
      <alignment horizontal="center"/>
    </xf>
    <xf numFmtId="0" fontId="6" fillId="0" borderId="18" xfId="0" applyFont="1" applyBorder="1" applyAlignment="1">
      <alignment horizontal="left"/>
    </xf>
    <xf numFmtId="0" fontId="3" fillId="0" borderId="18" xfId="0" applyFont="1" applyBorder="1" applyAlignment="1">
      <alignment horizontal="left"/>
    </xf>
    <xf numFmtId="0" fontId="3" fillId="0" borderId="18" xfId="0" applyFont="1" applyBorder="1"/>
    <xf numFmtId="0" fontId="0" fillId="0" borderId="7" xfId="0" applyBorder="1" applyAlignment="1" applyProtection="1">
      <alignment horizontal="center"/>
      <protection locked="0"/>
    </xf>
    <xf numFmtId="0" fontId="0" fillId="0" borderId="1" xfId="0" applyBorder="1" applyAlignment="1" applyProtection="1">
      <alignment horizontal="center"/>
      <protection locked="0"/>
    </xf>
    <xf numFmtId="0" fontId="0" fillId="0" borderId="1" xfId="0" applyBorder="1" applyProtection="1">
      <protection locked="0"/>
    </xf>
    <xf numFmtId="0" fontId="0" fillId="0" borderId="8" xfId="0" applyBorder="1" applyAlignment="1" applyProtection="1">
      <alignment horizontal="center"/>
      <protection locked="0"/>
    </xf>
    <xf numFmtId="0" fontId="0" fillId="0" borderId="0" xfId="0" applyAlignment="1" applyProtection="1">
      <alignment horizontal="center"/>
      <protection locked="0"/>
    </xf>
    <xf numFmtId="0" fontId="0" fillId="0" borderId="0" xfId="0" applyProtection="1">
      <protection locked="0"/>
    </xf>
    <xf numFmtId="49" fontId="0" fillId="0" borderId="0" xfId="0" applyNumberFormat="1" applyAlignment="1" applyProtection="1">
      <alignment horizontal="left" vertical="center"/>
      <protection locked="0"/>
    </xf>
    <xf numFmtId="49" fontId="0" fillId="0" borderId="4" xfId="0" applyNumberFormat="1" applyBorder="1" applyAlignment="1" applyProtection="1">
      <alignment horizontal="left" vertical="center"/>
      <protection locked="0"/>
    </xf>
    <xf numFmtId="49" fontId="0" fillId="0" borderId="0" xfId="0" applyNumberFormat="1" applyProtection="1">
      <protection locked="0"/>
    </xf>
    <xf numFmtId="0" fontId="3" fillId="0" borderId="0" xfId="0" applyFont="1" applyAlignment="1" applyProtection="1">
      <alignment horizontal="centerContinuous"/>
      <protection locked="0"/>
    </xf>
    <xf numFmtId="0" fontId="3" fillId="0" borderId="4" xfId="0" applyFont="1" applyBorder="1" applyAlignment="1" applyProtection="1">
      <alignment horizontal="centerContinuous"/>
      <protection locked="0"/>
    </xf>
    <xf numFmtId="166" fontId="0" fillId="0" borderId="0" xfId="0" applyNumberFormat="1" applyProtection="1">
      <protection locked="0"/>
    </xf>
    <xf numFmtId="49" fontId="0" fillId="0" borderId="0" xfId="0" applyNumberFormat="1" applyAlignment="1" applyProtection="1">
      <alignment horizontal="center"/>
      <protection locked="0"/>
    </xf>
    <xf numFmtId="0" fontId="4" fillId="0" borderId="0" xfId="0" applyFont="1" applyAlignment="1" applyProtection="1">
      <alignment horizontal="centerContinuous"/>
      <protection locked="0"/>
    </xf>
    <xf numFmtId="2" fontId="0" fillId="0" borderId="0" xfId="0" applyNumberFormat="1" applyAlignment="1" applyProtection="1">
      <alignment horizontal="centerContinuous"/>
      <protection locked="0"/>
    </xf>
    <xf numFmtId="2" fontId="4" fillId="0" borderId="0" xfId="0" applyNumberFormat="1" applyFont="1" applyAlignment="1" applyProtection="1">
      <alignment horizontal="centerContinuous"/>
      <protection locked="0"/>
    </xf>
    <xf numFmtId="0" fontId="0" fillId="0" borderId="4" xfId="0" applyBorder="1" applyProtection="1">
      <protection locked="0"/>
    </xf>
    <xf numFmtId="49" fontId="4" fillId="0" borderId="0" xfId="0" applyNumberFormat="1" applyFont="1" applyAlignment="1" applyProtection="1">
      <alignment horizontal="center"/>
      <protection locked="0"/>
    </xf>
    <xf numFmtId="0" fontId="4" fillId="0" borderId="0" xfId="0" applyFont="1" applyAlignment="1" applyProtection="1">
      <alignment horizontal="left" wrapText="1"/>
      <protection locked="0"/>
    </xf>
    <xf numFmtId="0" fontId="2" fillId="0" borderId="0" xfId="0" applyFont="1" applyAlignment="1" applyProtection="1">
      <alignment horizontal="center" vertical="center" textRotation="90"/>
      <protection locked="0"/>
    </xf>
    <xf numFmtId="0" fontId="6" fillId="0" borderId="0" xfId="0" applyFont="1" applyAlignment="1" applyProtection="1">
      <alignment horizontal="center"/>
      <protection locked="0"/>
    </xf>
    <xf numFmtId="2" fontId="6" fillId="0" borderId="0" xfId="0" applyNumberFormat="1" applyFont="1" applyAlignment="1" applyProtection="1">
      <alignment horizontal="center"/>
      <protection locked="0"/>
    </xf>
    <xf numFmtId="2" fontId="7" fillId="0" borderId="0" xfId="0" applyNumberFormat="1" applyFont="1" applyAlignment="1" applyProtection="1">
      <alignment horizontal="center" vertical="center"/>
      <protection locked="0"/>
    </xf>
    <xf numFmtId="0" fontId="7" fillId="0" borderId="0" xfId="0" applyFont="1" applyAlignment="1" applyProtection="1">
      <alignment horizontal="center" vertical="center"/>
      <protection locked="0"/>
    </xf>
    <xf numFmtId="2" fontId="7" fillId="0" borderId="0" xfId="0" applyNumberFormat="1" applyFont="1" applyAlignment="1" applyProtection="1">
      <alignment horizontal="center"/>
      <protection locked="0"/>
    </xf>
    <xf numFmtId="0" fontId="7" fillId="0" borderId="0" xfId="0" applyFont="1" applyAlignment="1" applyProtection="1">
      <alignment horizontal="center"/>
      <protection locked="0"/>
    </xf>
    <xf numFmtId="0" fontId="3" fillId="0" borderId="0" xfId="0" applyFont="1" applyAlignment="1" applyProtection="1">
      <alignment horizontal="center"/>
      <protection locked="0"/>
    </xf>
    <xf numFmtId="0" fontId="5" fillId="0" borderId="0" xfId="0" applyFont="1" applyAlignment="1" applyProtection="1">
      <alignment horizontal="center"/>
      <protection locked="0"/>
    </xf>
    <xf numFmtId="0" fontId="15" fillId="0" borderId="0" xfId="0" applyFont="1" applyAlignment="1" applyProtection="1">
      <alignment horizontal="center"/>
      <protection locked="0"/>
    </xf>
    <xf numFmtId="0" fontId="9" fillId="0" borderId="0" xfId="0" applyFont="1" applyAlignment="1" applyProtection="1">
      <alignment horizontal="center" wrapText="1"/>
      <protection locked="0"/>
    </xf>
    <xf numFmtId="0" fontId="15" fillId="0" borderId="0" xfId="0" quotePrefix="1" applyFont="1" applyAlignment="1" applyProtection="1">
      <alignment horizontal="center"/>
      <protection locked="0"/>
    </xf>
    <xf numFmtId="167" fontId="3" fillId="0" borderId="0" xfId="0" applyNumberFormat="1" applyFont="1" applyAlignment="1" applyProtection="1">
      <alignment horizontal="center"/>
      <protection locked="0"/>
    </xf>
    <xf numFmtId="49" fontId="3" fillId="0" borderId="0" xfId="0" applyNumberFormat="1" applyFont="1" applyAlignment="1" applyProtection="1">
      <alignment horizontal="center"/>
      <protection locked="0"/>
    </xf>
    <xf numFmtId="0" fontId="6" fillId="0" borderId="0" xfId="0" quotePrefix="1" applyFont="1" applyAlignment="1" applyProtection="1">
      <alignment horizontal="center"/>
      <protection locked="0"/>
    </xf>
    <xf numFmtId="2" fontId="3" fillId="0" borderId="0" xfId="0" applyNumberFormat="1" applyFont="1" applyAlignment="1" applyProtection="1">
      <alignment horizontal="center"/>
      <protection locked="0"/>
    </xf>
    <xf numFmtId="0" fontId="4" fillId="0" borderId="0" xfId="0" applyFont="1" applyAlignment="1" applyProtection="1">
      <alignment horizontal="center"/>
      <protection locked="0"/>
    </xf>
    <xf numFmtId="2" fontId="4" fillId="0" borderId="0" xfId="0" applyNumberFormat="1" applyFont="1" applyAlignment="1" applyProtection="1">
      <alignment horizontal="center"/>
      <protection locked="0"/>
    </xf>
    <xf numFmtId="0" fontId="5" fillId="0" borderId="0" xfId="0" quotePrefix="1" applyFont="1" applyAlignment="1" applyProtection="1">
      <alignment horizontal="center"/>
      <protection locked="0"/>
    </xf>
    <xf numFmtId="0" fontId="3" fillId="0" borderId="0" xfId="0" applyFont="1" applyProtection="1">
      <protection locked="0"/>
    </xf>
    <xf numFmtId="0" fontId="8" fillId="0" borderId="0" xfId="0" applyFont="1" applyAlignment="1" applyProtection="1">
      <alignment horizontal="center"/>
      <protection locked="0"/>
    </xf>
    <xf numFmtId="1" fontId="3"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2" fontId="6" fillId="0" borderId="0" xfId="0" quotePrefix="1" applyNumberFormat="1" applyFont="1" applyAlignment="1" applyProtection="1">
      <alignment horizontal="center"/>
      <protection locked="0"/>
    </xf>
    <xf numFmtId="49" fontId="6" fillId="0" borderId="0" xfId="0" applyNumberFormat="1" applyFont="1" applyAlignment="1" applyProtection="1">
      <alignment horizontal="center" wrapText="1"/>
      <protection locked="0"/>
    </xf>
    <xf numFmtId="2" fontId="15" fillId="0" borderId="0" xfId="0" quotePrefix="1" applyNumberFormat="1" applyFont="1" applyAlignment="1" applyProtection="1">
      <alignment horizontal="center"/>
      <protection locked="0"/>
    </xf>
    <xf numFmtId="2" fontId="3" fillId="0" borderId="0" xfId="0" quotePrefix="1" applyNumberFormat="1" applyFont="1" applyAlignment="1" applyProtection="1">
      <alignment horizontal="center"/>
      <protection locked="0"/>
    </xf>
    <xf numFmtId="167" fontId="3" fillId="0" borderId="0" xfId="0" quotePrefix="1" applyNumberFormat="1" applyFont="1" applyAlignment="1" applyProtection="1">
      <alignment horizontal="center"/>
      <protection locked="0"/>
    </xf>
    <xf numFmtId="167" fontId="5" fillId="0" borderId="0" xfId="0" applyNumberFormat="1" applyFont="1" applyAlignment="1" applyProtection="1">
      <alignment horizontal="center"/>
      <protection locked="0"/>
    </xf>
    <xf numFmtId="167" fontId="5" fillId="0" borderId="0" xfId="0" applyNumberFormat="1" applyFont="1" applyProtection="1">
      <protection locked="0"/>
    </xf>
    <xf numFmtId="2" fontId="5" fillId="0" borderId="0" xfId="0" applyNumberFormat="1" applyFont="1" applyAlignment="1" applyProtection="1">
      <alignment horizontal="center"/>
      <protection locked="0"/>
    </xf>
    <xf numFmtId="0" fontId="14" fillId="0" borderId="0" xfId="0" applyFont="1" applyProtection="1">
      <protection locked="0"/>
    </xf>
    <xf numFmtId="0" fontId="10" fillId="0" borderId="0" xfId="0" applyFont="1" applyProtection="1">
      <protection locked="0"/>
    </xf>
    <xf numFmtId="49" fontId="3" fillId="0" borderId="0" xfId="0" applyNumberFormat="1" applyFont="1" applyProtection="1">
      <protection locked="0"/>
    </xf>
    <xf numFmtId="0" fontId="3" fillId="0" borderId="0" xfId="0" quotePrefix="1" applyFont="1" applyAlignment="1" applyProtection="1">
      <alignment horizontal="center"/>
      <protection locked="0"/>
    </xf>
    <xf numFmtId="2" fontId="5" fillId="0" borderId="0" xfId="0" quotePrefix="1" applyNumberFormat="1" applyFont="1" applyAlignment="1" applyProtection="1">
      <alignment horizontal="center"/>
      <protection locked="0"/>
    </xf>
    <xf numFmtId="0" fontId="5" fillId="0" borderId="0" xfId="0" applyFont="1" applyAlignment="1" applyProtection="1">
      <alignment horizontal="left"/>
      <protection locked="0"/>
    </xf>
    <xf numFmtId="16" fontId="10" fillId="0" borderId="0" xfId="0" applyNumberFormat="1" applyFont="1" applyAlignment="1" applyProtection="1">
      <alignment horizontal="center"/>
      <protection locked="0"/>
    </xf>
    <xf numFmtId="49" fontId="6" fillId="0" borderId="0" xfId="0" applyNumberFormat="1" applyFont="1" applyAlignment="1" applyProtection="1">
      <alignment horizontal="center"/>
      <protection locked="0"/>
    </xf>
    <xf numFmtId="0" fontId="25" fillId="0" borderId="0" xfId="0" applyFont="1" applyAlignment="1" applyProtection="1">
      <alignment horizontal="center"/>
      <protection locked="0"/>
    </xf>
    <xf numFmtId="0" fontId="10" fillId="0" borderId="0" xfId="0" applyFont="1" applyAlignment="1" applyProtection="1">
      <alignment horizontal="center"/>
      <protection locked="0"/>
    </xf>
    <xf numFmtId="0" fontId="6" fillId="0" borderId="0" xfId="0" applyFont="1" applyAlignment="1" applyProtection="1">
      <alignment horizontal="center" vertical="center" wrapText="1"/>
      <protection locked="0"/>
    </xf>
    <xf numFmtId="0" fontId="0" fillId="0" borderId="9" xfId="0" applyBorder="1" applyAlignment="1" applyProtection="1">
      <alignment horizontal="center"/>
      <protection locked="0"/>
    </xf>
    <xf numFmtId="0" fontId="0" fillId="0" borderId="2" xfId="0" applyBorder="1" applyAlignment="1" applyProtection="1">
      <alignment horizontal="center"/>
      <protection locked="0"/>
    </xf>
    <xf numFmtId="0" fontId="5" fillId="0" borderId="2" xfId="0" applyFont="1" applyBorder="1" applyAlignment="1" applyProtection="1">
      <alignment horizontal="left"/>
      <protection locked="0"/>
    </xf>
    <xf numFmtId="0" fontId="0" fillId="0" borderId="2" xfId="0" applyBorder="1" applyProtection="1">
      <protection locked="0"/>
    </xf>
    <xf numFmtId="49" fontId="6" fillId="0" borderId="2" xfId="0" applyNumberFormat="1" applyFont="1" applyBorder="1" applyAlignment="1" applyProtection="1">
      <alignment horizontal="center" wrapText="1"/>
      <protection locked="0"/>
    </xf>
    <xf numFmtId="0" fontId="9" fillId="0" borderId="2" xfId="0" applyFont="1" applyBorder="1" applyAlignment="1" applyProtection="1">
      <alignment horizontal="center" wrapText="1"/>
      <protection locked="0"/>
    </xf>
    <xf numFmtId="0" fontId="6" fillId="0" borderId="2" xfId="0" applyFont="1" applyBorder="1" applyAlignment="1" applyProtection="1">
      <alignment horizontal="center" vertical="center"/>
      <protection locked="0"/>
    </xf>
    <xf numFmtId="2" fontId="5" fillId="0" borderId="2" xfId="0" applyNumberFormat="1" applyFont="1" applyBorder="1" applyAlignment="1" applyProtection="1">
      <alignment horizontal="center"/>
      <protection locked="0"/>
    </xf>
    <xf numFmtId="0" fontId="6" fillId="0" borderId="2" xfId="0" applyFont="1" applyBorder="1" applyAlignment="1" applyProtection="1">
      <alignment horizontal="center"/>
      <protection locked="0"/>
    </xf>
    <xf numFmtId="0" fontId="5" fillId="0" borderId="2" xfId="0" applyFont="1" applyBorder="1" applyAlignment="1" applyProtection="1">
      <alignment horizontal="center"/>
      <protection locked="0"/>
    </xf>
    <xf numFmtId="0" fontId="9" fillId="0" borderId="2" xfId="0" applyFont="1" applyBorder="1" applyAlignment="1" applyProtection="1">
      <alignment horizontal="center"/>
      <protection locked="0"/>
    </xf>
    <xf numFmtId="2" fontId="6" fillId="0" borderId="2" xfId="0" applyNumberFormat="1" applyFont="1" applyBorder="1" applyAlignment="1" applyProtection="1">
      <alignment horizontal="center"/>
      <protection locked="0"/>
    </xf>
    <xf numFmtId="0" fontId="4" fillId="0" borderId="2" xfId="0" applyFont="1" applyBorder="1" applyAlignment="1" applyProtection="1">
      <alignment horizontal="center"/>
      <protection locked="0"/>
    </xf>
    <xf numFmtId="2" fontId="4" fillId="0" borderId="2" xfId="0" applyNumberFormat="1" applyFont="1" applyBorder="1" applyAlignment="1" applyProtection="1">
      <alignment horizontal="center"/>
      <protection locked="0"/>
    </xf>
    <xf numFmtId="49" fontId="6" fillId="0" borderId="2" xfId="0" applyNumberFormat="1" applyFont="1" applyBorder="1" applyAlignment="1" applyProtection="1">
      <alignment horizontal="center"/>
      <protection locked="0"/>
    </xf>
    <xf numFmtId="0" fontId="0" fillId="0" borderId="5" xfId="0" applyBorder="1" applyProtection="1">
      <protection locked="0"/>
    </xf>
    <xf numFmtId="0" fontId="7" fillId="0" borderId="0" xfId="0" applyFont="1" applyAlignment="1">
      <alignment horizontal="right" vertical="center"/>
    </xf>
    <xf numFmtId="0" fontId="23" fillId="0" borderId="7" xfId="0" applyFont="1" applyBorder="1" applyAlignment="1">
      <alignment horizontal="center" vertical="center"/>
    </xf>
    <xf numFmtId="0" fontId="3" fillId="7" borderId="73" xfId="13" applyFill="1" applyBorder="1" applyAlignment="1">
      <alignment horizontal="center" vertical="center"/>
    </xf>
    <xf numFmtId="0" fontId="3" fillId="0" borderId="0" xfId="0" applyFont="1" applyAlignment="1">
      <alignment wrapText="1"/>
    </xf>
    <xf numFmtId="2" fontId="9" fillId="0" borderId="18" xfId="2" applyNumberFormat="1" applyFont="1" applyFill="1" applyBorder="1" applyAlignment="1" applyProtection="1">
      <alignment horizontal="center" vertical="center" wrapText="1"/>
      <protection locked="0"/>
    </xf>
    <xf numFmtId="0" fontId="0" fillId="0" borderId="18" xfId="0" applyBorder="1"/>
    <xf numFmtId="0" fontId="0" fillId="14" borderId="18" xfId="0" applyFill="1" applyBorder="1"/>
    <xf numFmtId="0" fontId="3" fillId="14" borderId="18" xfId="0" applyFont="1" applyFill="1" applyBorder="1"/>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167" fontId="15" fillId="0" borderId="0" xfId="0" quotePrefix="1" applyNumberFormat="1" applyFont="1" applyAlignment="1" applyProtection="1">
      <alignment horizontal="center"/>
      <protection locked="0"/>
    </xf>
    <xf numFmtId="2" fontId="15" fillId="0" borderId="0" xfId="0" applyNumberFormat="1" applyFont="1" applyAlignment="1" applyProtection="1">
      <alignment horizontal="center"/>
      <protection locked="0"/>
    </xf>
    <xf numFmtId="167" fontId="15" fillId="0" borderId="0" xfId="0" applyNumberFormat="1" applyFont="1" applyAlignment="1" applyProtection="1">
      <alignment horizontal="center"/>
      <protection locked="0"/>
    </xf>
    <xf numFmtId="0" fontId="15" fillId="0" borderId="0" xfId="0" applyFont="1" applyProtection="1">
      <protection locked="0"/>
    </xf>
    <xf numFmtId="0" fontId="3" fillId="0" borderId="18" xfId="0" applyFont="1" applyBorder="1" applyAlignment="1">
      <alignment horizontal="center"/>
    </xf>
    <xf numFmtId="0" fontId="0" fillId="0" borderId="18" xfId="0" applyBorder="1" applyAlignment="1">
      <alignment horizontal="center"/>
    </xf>
    <xf numFmtId="0" fontId="210" fillId="0" borderId="9" xfId="0" applyFont="1" applyBorder="1" applyAlignment="1">
      <alignment vertical="top"/>
    </xf>
    <xf numFmtId="0" fontId="210" fillId="0" borderId="2" xfId="0" applyFont="1" applyBorder="1" applyAlignment="1">
      <alignment vertical="top"/>
    </xf>
    <xf numFmtId="0" fontId="210" fillId="0" borderId="5" xfId="0" applyFont="1" applyBorder="1" applyAlignment="1">
      <alignment vertical="top"/>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8" fillId="3" borderId="0" xfId="18" applyFont="1" applyFill="1" applyAlignment="1">
      <alignment vertical="center"/>
    </xf>
    <xf numFmtId="0" fontId="213" fillId="3" borderId="0" xfId="18" applyFont="1" applyFill="1"/>
    <xf numFmtId="0" fontId="8" fillId="3" borderId="0" xfId="18" applyFont="1" applyFill="1" applyAlignment="1" applyProtection="1">
      <alignment vertical="center"/>
      <protection locked="0"/>
    </xf>
    <xf numFmtId="0" fontId="8" fillId="3" borderId="0" xfId="18" applyFont="1" applyFill="1" applyAlignment="1">
      <alignment horizontal="center" vertical="center"/>
    </xf>
    <xf numFmtId="0" fontId="8" fillId="3" borderId="0" xfId="18" applyFont="1" applyFill="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locked="0"/>
    </xf>
    <xf numFmtId="0" fontId="214" fillId="3" borderId="0" xfId="18" applyFont="1" applyFill="1" applyAlignment="1">
      <alignment horizontal="center" vertical="center"/>
    </xf>
    <xf numFmtId="0" fontId="214" fillId="3" borderId="27" xfId="15" quotePrefix="1" applyFont="1" applyFill="1" applyBorder="1" applyAlignment="1" applyProtection="1">
      <alignment vertical="center" wrapText="1"/>
      <protection locked="0"/>
    </xf>
    <xf numFmtId="0" fontId="214" fillId="3" borderId="28" xfId="18" applyFont="1" applyFill="1" applyBorder="1" applyAlignment="1">
      <alignment vertical="center"/>
    </xf>
    <xf numFmtId="0" fontId="8" fillId="3" borderId="2" xfId="18" applyFont="1" applyFill="1" applyBorder="1" applyAlignment="1" applyProtection="1">
      <alignment vertical="center"/>
      <protection locked="0"/>
    </xf>
    <xf numFmtId="0" fontId="214" fillId="3" borderId="0" xfId="15" applyFont="1" applyFill="1" applyAlignment="1" applyProtection="1">
      <alignment horizontal="center" vertical="center"/>
      <protection locked="0"/>
    </xf>
    <xf numFmtId="0" fontId="214" fillId="3" borderId="27" xfId="18" applyFont="1" applyFill="1" applyBorder="1" applyAlignment="1">
      <alignment horizontal="center" vertical="center"/>
    </xf>
    <xf numFmtId="0" fontId="214" fillId="3" borderId="18" xfId="18" applyFont="1" applyFill="1" applyBorder="1" applyAlignment="1">
      <alignment horizontal="center" vertical="center"/>
    </xf>
    <xf numFmtId="0" fontId="214" fillId="3" borderId="28" xfId="18" applyFont="1" applyFill="1" applyBorder="1" applyAlignment="1">
      <alignment horizontal="center" vertical="center"/>
    </xf>
    <xf numFmtId="0" fontId="214" fillId="3" borderId="27" xfId="15" applyFont="1" applyFill="1" applyBorder="1" applyAlignment="1" applyProtection="1">
      <alignment horizontal="center" vertical="center"/>
      <protection locked="0"/>
    </xf>
    <xf numFmtId="0" fontId="214" fillId="3" borderId="0" xfId="15" applyFont="1" applyFill="1" applyAlignment="1" applyProtection="1">
      <alignment vertical="center" wrapText="1"/>
      <protection locked="0"/>
    </xf>
    <xf numFmtId="0" fontId="8" fillId="13" borderId="19" xfId="18" applyFont="1" applyFill="1" applyBorder="1" applyAlignment="1" applyProtection="1">
      <alignment horizontal="center" vertical="center"/>
      <protection hidden="1"/>
    </xf>
    <xf numFmtId="0" fontId="8" fillId="13" borderId="18" xfId="18" applyFont="1" applyFill="1" applyBorder="1" applyAlignment="1" applyProtection="1">
      <alignment horizontal="center" vertical="center"/>
      <protection hidden="1"/>
    </xf>
    <xf numFmtId="0" fontId="214" fillId="13" borderId="62" xfId="15" applyFont="1" applyFill="1" applyBorder="1" applyAlignment="1" applyProtection="1">
      <alignment horizontal="center" vertical="center" wrapText="1"/>
      <protection hidden="1"/>
    </xf>
    <xf numFmtId="168" fontId="215" fillId="6" borderId="20" xfId="18" applyNumberFormat="1" applyFont="1" applyFill="1" applyBorder="1" applyAlignment="1" applyProtection="1">
      <alignment horizontal="center" vertical="center"/>
      <protection locked="0"/>
    </xf>
    <xf numFmtId="0" fontId="213" fillId="3" borderId="0" xfId="18" applyFont="1" applyFill="1" applyAlignment="1" applyProtection="1">
      <alignment vertical="center"/>
      <protection locked="0"/>
    </xf>
    <xf numFmtId="0" fontId="213" fillId="3" borderId="18" xfId="18" applyFont="1" applyFill="1" applyBorder="1" applyAlignment="1" applyProtection="1">
      <alignment horizontal="center" vertical="center"/>
      <protection locked="0"/>
    </xf>
    <xf numFmtId="0" fontId="213" fillId="3" borderId="18" xfId="18" applyFont="1" applyFill="1" applyBorder="1" applyAlignment="1" applyProtection="1">
      <alignment vertical="center"/>
      <protection locked="0"/>
    </xf>
    <xf numFmtId="167" fontId="214" fillId="13" borderId="20" xfId="18" applyNumberFormat="1" applyFont="1" applyFill="1" applyBorder="1" applyAlignment="1" applyProtection="1">
      <alignment horizontal="center" vertical="center"/>
      <protection hidden="1"/>
    </xf>
    <xf numFmtId="167" fontId="214" fillId="13" borderId="40" xfId="18" applyNumberFormat="1" applyFont="1" applyFill="1" applyBorder="1" applyAlignment="1" applyProtection="1">
      <alignment horizontal="center" vertical="center" wrapText="1" shrinkToFit="1"/>
      <protection hidden="1"/>
    </xf>
    <xf numFmtId="2" fontId="214" fillId="13" borderId="31" xfId="18" applyNumberFormat="1" applyFont="1" applyFill="1" applyBorder="1" applyAlignment="1" applyProtection="1">
      <alignment horizontal="center" vertical="center"/>
      <protection hidden="1"/>
    </xf>
    <xf numFmtId="2" fontId="214" fillId="13" borderId="21" xfId="18" applyNumberFormat="1" applyFont="1" applyFill="1" applyBorder="1" applyAlignment="1" applyProtection="1">
      <alignment horizontal="center" vertical="center"/>
      <protection hidden="1"/>
    </xf>
    <xf numFmtId="2" fontId="214" fillId="13" borderId="56" xfId="18" applyNumberFormat="1" applyFont="1" applyFill="1" applyBorder="1" applyAlignment="1" applyProtection="1">
      <alignment horizontal="center" vertical="center"/>
      <protection hidden="1"/>
    </xf>
    <xf numFmtId="9" fontId="213" fillId="3" borderId="18" xfId="18" applyNumberFormat="1" applyFont="1" applyFill="1" applyBorder="1" applyAlignment="1" applyProtection="1">
      <alignment horizontal="center" vertical="center"/>
      <protection locked="0"/>
    </xf>
    <xf numFmtId="0" fontId="8" fillId="3" borderId="18" xfId="18" applyFont="1" applyFill="1" applyBorder="1" applyAlignment="1" applyProtection="1">
      <alignment vertical="center"/>
      <protection locked="0"/>
    </xf>
    <xf numFmtId="0" fontId="8" fillId="0" borderId="58" xfId="0" applyFont="1" applyBorder="1" applyAlignment="1" applyProtection="1">
      <alignment horizontal="center" vertical="center" wrapText="1"/>
      <protection locked="0"/>
    </xf>
    <xf numFmtId="0" fontId="8" fillId="0" borderId="33" xfId="0" applyFont="1" applyBorder="1" applyAlignment="1" applyProtection="1">
      <alignment horizontal="center" vertical="center" wrapText="1"/>
      <protection locked="0"/>
    </xf>
    <xf numFmtId="1" fontId="8" fillId="3" borderId="17" xfId="18" applyNumberFormat="1" applyFont="1" applyFill="1" applyBorder="1" applyAlignment="1" applyProtection="1">
      <alignment horizontal="center" vertical="center" wrapText="1" shrinkToFit="1"/>
      <protection locked="0"/>
    </xf>
    <xf numFmtId="0" fontId="8" fillId="3" borderId="17" xfId="18" applyFont="1" applyFill="1" applyBorder="1" applyAlignment="1" applyProtection="1">
      <alignment horizontal="center" vertical="center" wrapText="1" shrinkToFit="1"/>
      <protection locked="0"/>
    </xf>
    <xf numFmtId="0" fontId="8" fillId="3" borderId="38" xfId="16" applyFont="1" applyFill="1" applyBorder="1" applyAlignment="1" applyProtection="1">
      <alignment horizontal="center" vertical="center" wrapText="1"/>
      <protection locked="0"/>
    </xf>
    <xf numFmtId="2" fontId="218" fillId="0" borderId="58" xfId="9" applyNumberFormat="1" applyFont="1" applyFill="1" applyBorder="1" applyAlignment="1" applyProtection="1">
      <alignment horizontal="center" vertical="center" shrinkToFit="1"/>
      <protection locked="0"/>
    </xf>
    <xf numFmtId="2" fontId="219" fillId="0" borderId="17" xfId="2" applyNumberFormat="1" applyFont="1" applyFill="1" applyBorder="1" applyAlignment="1" applyProtection="1">
      <alignment horizontal="center" vertical="center" shrinkToFit="1"/>
      <protection locked="0"/>
    </xf>
    <xf numFmtId="2" fontId="219" fillId="0" borderId="38" xfId="2" applyNumberFormat="1" applyFont="1" applyFill="1" applyBorder="1" applyAlignment="1" applyProtection="1">
      <alignment horizontal="center" vertical="center" shrinkToFit="1"/>
      <protection locked="0"/>
    </xf>
    <xf numFmtId="2" fontId="8" fillId="0" borderId="58" xfId="2" applyNumberFormat="1" applyFont="1" applyFill="1" applyBorder="1" applyAlignment="1" applyProtection="1">
      <alignment horizontal="center" vertical="center" wrapText="1"/>
      <protection locked="0"/>
    </xf>
    <xf numFmtId="2" fontId="8" fillId="0" borderId="17" xfId="2" applyNumberFormat="1" applyFont="1" applyFill="1" applyBorder="1" applyAlignment="1" applyProtection="1">
      <alignment horizontal="center" vertical="center" wrapText="1"/>
      <protection locked="0"/>
    </xf>
    <xf numFmtId="2" fontId="8" fillId="0" borderId="38" xfId="2" applyNumberFormat="1" applyFont="1" applyFill="1" applyBorder="1" applyAlignment="1" applyProtection="1">
      <alignment horizontal="center" vertical="center" wrapText="1"/>
      <protection locked="0"/>
    </xf>
    <xf numFmtId="1" fontId="8" fillId="13" borderId="61" xfId="2" applyNumberFormat="1" applyFont="1" applyFill="1" applyBorder="1" applyAlignment="1" applyProtection="1">
      <alignment horizontal="center" vertical="center" wrapText="1"/>
      <protection hidden="1"/>
    </xf>
    <xf numFmtId="2" fontId="8" fillId="0" borderId="37" xfId="2" applyNumberFormat="1"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shrinkToFit="1"/>
      <protection locked="0"/>
    </xf>
    <xf numFmtId="1" fontId="8" fillId="13" borderId="50" xfId="2" applyNumberFormat="1" applyFont="1" applyFill="1" applyBorder="1" applyAlignment="1" applyProtection="1">
      <alignment horizontal="center" vertical="center" wrapText="1"/>
      <protection hidden="1"/>
    </xf>
    <xf numFmtId="167" fontId="218" fillId="13" borderId="33" xfId="18" applyNumberFormat="1" applyFont="1" applyFill="1" applyBorder="1" applyAlignment="1" applyProtection="1">
      <alignment horizontal="center" vertical="center"/>
      <protection hidden="1"/>
    </xf>
    <xf numFmtId="1" fontId="218" fillId="13" borderId="28" xfId="18" applyNumberFormat="1" applyFont="1" applyFill="1" applyBorder="1" applyAlignment="1" applyProtection="1">
      <alignment horizontal="center" vertical="center"/>
      <protection hidden="1"/>
    </xf>
    <xf numFmtId="167" fontId="218" fillId="13" borderId="38" xfId="18" applyNumberFormat="1" applyFont="1" applyFill="1" applyBorder="1" applyAlignment="1" applyProtection="1">
      <alignment horizontal="center" vertical="center" shrinkToFit="1"/>
      <protection hidden="1"/>
    </xf>
    <xf numFmtId="1" fontId="218" fillId="13" borderId="17" xfId="18" applyNumberFormat="1" applyFont="1" applyFill="1" applyBorder="1" applyAlignment="1" applyProtection="1">
      <alignment horizontal="center" vertical="center" wrapText="1"/>
      <protection hidden="1"/>
    </xf>
    <xf numFmtId="1" fontId="218" fillId="13" borderId="38" xfId="18" applyNumberFormat="1" applyFont="1" applyFill="1" applyBorder="1" applyAlignment="1" applyProtection="1">
      <alignment horizontal="center" vertical="center" wrapText="1"/>
      <protection hidden="1"/>
    </xf>
    <xf numFmtId="167" fontId="8" fillId="3" borderId="37" xfId="18" applyNumberFormat="1" applyFont="1" applyFill="1" applyBorder="1" applyAlignment="1" applyProtection="1">
      <alignment horizontal="center" vertical="center" wrapText="1" shrinkToFit="1"/>
      <protection locked="0"/>
    </xf>
    <xf numFmtId="167" fontId="8" fillId="3" borderId="28" xfId="18" applyNumberFormat="1" applyFont="1" applyFill="1" applyBorder="1" applyAlignment="1" applyProtection="1">
      <alignment horizontal="center" vertical="center" wrapText="1" shrinkToFit="1"/>
      <protection locked="0"/>
    </xf>
    <xf numFmtId="167" fontId="8" fillId="3" borderId="30" xfId="18" applyNumberFormat="1" applyFont="1" applyFill="1" applyBorder="1" applyAlignment="1" applyProtection="1">
      <alignment horizontal="center" vertical="center" wrapText="1" shrinkToFit="1"/>
      <protection locked="0"/>
    </xf>
    <xf numFmtId="2" fontId="213" fillId="3" borderId="0" xfId="18" applyNumberFormat="1" applyFont="1" applyFill="1" applyAlignment="1">
      <alignment vertical="center"/>
    </xf>
    <xf numFmtId="167" fontId="213" fillId="3" borderId="0" xfId="18" applyNumberFormat="1" applyFont="1" applyFill="1" applyAlignment="1" applyProtection="1">
      <alignment horizontal="center" vertical="center"/>
      <protection locked="0"/>
    </xf>
    <xf numFmtId="0" fontId="8" fillId="0" borderId="19" xfId="0" applyFont="1" applyBorder="1" applyAlignment="1" applyProtection="1">
      <alignment horizontal="center" vertical="center" wrapText="1"/>
      <protection locked="0"/>
    </xf>
    <xf numFmtId="0" fontId="8" fillId="0" borderId="11" xfId="0" applyFont="1" applyBorder="1" applyAlignment="1" applyProtection="1">
      <alignment horizontal="center" vertical="center" wrapText="1"/>
      <protection locked="0"/>
    </xf>
    <xf numFmtId="1" fontId="8" fillId="3" borderId="28" xfId="18" applyNumberFormat="1"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wrapText="1" shrinkToFit="1"/>
      <protection locked="0"/>
    </xf>
    <xf numFmtId="0" fontId="8" fillId="3" borderId="28" xfId="18" applyFont="1" applyFill="1" applyBorder="1" applyAlignment="1" applyProtection="1">
      <alignment horizontal="center" vertical="center" shrinkToFit="1"/>
      <protection locked="0"/>
    </xf>
    <xf numFmtId="0" fontId="8" fillId="3" borderId="30" xfId="16" applyFont="1" applyFill="1" applyBorder="1" applyAlignment="1" applyProtection="1">
      <alignment horizontal="center" vertical="center" wrapText="1"/>
      <protection locked="0"/>
    </xf>
    <xf numFmtId="2" fontId="218" fillId="0" borderId="19" xfId="9" applyNumberFormat="1" applyFont="1" applyFill="1" applyBorder="1" applyAlignment="1" applyProtection="1">
      <alignment horizontal="center" vertical="center" wrapText="1" shrinkToFit="1"/>
      <protection locked="0"/>
    </xf>
    <xf numFmtId="2" fontId="219" fillId="0" borderId="18" xfId="2" applyNumberFormat="1" applyFont="1" applyFill="1" applyBorder="1" applyAlignment="1" applyProtection="1">
      <alignment horizontal="center" vertical="center" wrapText="1" shrinkToFit="1"/>
      <protection locked="0"/>
    </xf>
    <xf numFmtId="2" fontId="219" fillId="0" borderId="22" xfId="2" applyNumberFormat="1" applyFont="1" applyFill="1" applyBorder="1" applyAlignment="1" applyProtection="1">
      <alignment horizontal="center" vertical="center" wrapText="1" shrinkToFit="1"/>
      <protection locked="0"/>
    </xf>
    <xf numFmtId="2" fontId="8" fillId="0" borderId="19" xfId="2" applyNumberFormat="1" applyFont="1" applyFill="1" applyBorder="1" applyAlignment="1" applyProtection="1">
      <alignment horizontal="center" vertical="center" wrapText="1"/>
      <protection locked="0"/>
    </xf>
    <xf numFmtId="2" fontId="8" fillId="0" borderId="18" xfId="2" applyNumberFormat="1" applyFont="1" applyFill="1" applyBorder="1" applyAlignment="1" applyProtection="1">
      <alignment horizontal="center" vertical="center" wrapText="1"/>
      <protection locked="0"/>
    </xf>
    <xf numFmtId="2" fontId="8" fillId="0" borderId="22" xfId="2" applyNumberFormat="1" applyFont="1" applyFill="1" applyBorder="1" applyAlignment="1" applyProtection="1">
      <alignment horizontal="center" vertical="center" wrapText="1"/>
      <protection locked="0"/>
    </xf>
    <xf numFmtId="1" fontId="8" fillId="13" borderId="30" xfId="2" applyNumberFormat="1" applyFont="1" applyFill="1" applyBorder="1" applyAlignment="1" applyProtection="1">
      <alignment horizontal="center" vertical="center" wrapText="1"/>
      <protection hidden="1"/>
    </xf>
    <xf numFmtId="1" fontId="8" fillId="13" borderId="41" xfId="2" applyNumberFormat="1" applyFont="1" applyFill="1" applyBorder="1" applyAlignment="1" applyProtection="1">
      <alignment horizontal="center" vertical="center" wrapText="1"/>
      <protection hidden="1"/>
    </xf>
    <xf numFmtId="167" fontId="220" fillId="13" borderId="19" xfId="18" applyNumberFormat="1" applyFont="1" applyFill="1" applyBorder="1" applyAlignment="1" applyProtection="1">
      <alignment horizontal="center" vertical="center"/>
      <protection hidden="1"/>
    </xf>
    <xf numFmtId="2" fontId="220" fillId="13" borderId="18" xfId="18" applyNumberFormat="1" applyFont="1" applyFill="1" applyBorder="1" applyAlignment="1" applyProtection="1">
      <alignment horizontal="center" vertical="center"/>
      <protection hidden="1"/>
    </xf>
    <xf numFmtId="167" fontId="218" fillId="13" borderId="5" xfId="18" applyNumberFormat="1" applyFont="1" applyFill="1" applyBorder="1" applyAlignment="1" applyProtection="1">
      <alignment horizontal="center" vertical="center"/>
      <protection hidden="1"/>
    </xf>
    <xf numFmtId="167" fontId="218" fillId="13" borderId="30" xfId="18" applyNumberFormat="1" applyFont="1" applyFill="1" applyBorder="1" applyAlignment="1" applyProtection="1">
      <alignment horizontal="center" vertical="center" shrinkToFit="1"/>
      <protection hidden="1"/>
    </xf>
    <xf numFmtId="1" fontId="218" fillId="13" borderId="28" xfId="18" applyNumberFormat="1" applyFont="1" applyFill="1" applyBorder="1" applyAlignment="1" applyProtection="1">
      <alignment horizontal="center" vertical="center" wrapText="1"/>
      <protection hidden="1"/>
    </xf>
    <xf numFmtId="1" fontId="218" fillId="13" borderId="30" xfId="18" applyNumberFormat="1" applyFont="1" applyFill="1" applyBorder="1" applyAlignment="1" applyProtection="1">
      <alignment horizontal="center" vertical="center" wrapText="1"/>
      <protection hidden="1"/>
    </xf>
    <xf numFmtId="167" fontId="8" fillId="3" borderId="19" xfId="18" applyNumberFormat="1" applyFont="1" applyFill="1" applyBorder="1" applyAlignment="1" applyProtection="1">
      <alignment horizontal="center" vertical="center" wrapText="1" shrinkToFit="1"/>
      <protection locked="0"/>
    </xf>
    <xf numFmtId="167" fontId="8" fillId="3" borderId="18" xfId="18" applyNumberFormat="1" applyFont="1" applyFill="1" applyBorder="1" applyAlignment="1" applyProtection="1">
      <alignment horizontal="center" vertical="center" wrapText="1" shrinkToFit="1"/>
      <protection locked="0"/>
    </xf>
    <xf numFmtId="167" fontId="8" fillId="3" borderId="22" xfId="18" applyNumberFormat="1" applyFont="1" applyFill="1" applyBorder="1" applyAlignment="1" applyProtection="1">
      <alignment horizontal="center" vertical="center" wrapText="1" shrinkToFit="1"/>
      <protection locked="0"/>
    </xf>
    <xf numFmtId="1" fontId="8" fillId="13" borderId="29" xfId="2" applyNumberFormat="1" applyFont="1" applyFill="1" applyBorder="1" applyAlignment="1" applyProtection="1">
      <alignment horizontal="center" vertical="center" wrapText="1"/>
      <protection hidden="1"/>
    </xf>
    <xf numFmtId="0" fontId="8" fillId="3" borderId="22" xfId="16" applyFont="1" applyFill="1" applyBorder="1" applyAlignment="1" applyProtection="1">
      <alignment horizontal="center" vertical="center" wrapText="1" shrinkToFit="1"/>
      <protection locked="0"/>
    </xf>
    <xf numFmtId="2" fontId="8" fillId="0" borderId="31" xfId="2" applyNumberFormat="1" applyFont="1" applyFill="1" applyBorder="1" applyAlignment="1" applyProtection="1">
      <alignment horizontal="center" vertical="center" wrapText="1"/>
      <protection locked="0"/>
    </xf>
    <xf numFmtId="2" fontId="8" fillId="0" borderId="77" xfId="2" applyNumberFormat="1" applyFont="1" applyFill="1" applyBorder="1" applyAlignment="1" applyProtection="1">
      <alignment horizontal="center" vertical="center" shrinkToFit="1"/>
      <protection locked="0"/>
    </xf>
    <xf numFmtId="1" fontId="8" fillId="13" borderId="51" xfId="2" applyNumberFormat="1" applyFont="1" applyFill="1" applyBorder="1" applyAlignment="1" applyProtection="1">
      <alignment horizontal="center" vertical="center" wrapText="1"/>
      <protection hidden="1"/>
    </xf>
    <xf numFmtId="167" fontId="220" fillId="13" borderId="20" xfId="18" applyNumberFormat="1" applyFont="1" applyFill="1" applyBorder="1" applyAlignment="1" applyProtection="1">
      <alignment horizontal="center" vertical="center"/>
      <protection hidden="1"/>
    </xf>
    <xf numFmtId="2" fontId="220" fillId="13" borderId="21" xfId="18" applyNumberFormat="1" applyFont="1" applyFill="1" applyBorder="1" applyAlignment="1" applyProtection="1">
      <alignment horizontal="center" vertical="center"/>
      <protection hidden="1"/>
    </xf>
    <xf numFmtId="167" fontId="220" fillId="13" borderId="31" xfId="18" applyNumberFormat="1" applyFont="1" applyFill="1" applyBorder="1" applyAlignment="1" applyProtection="1">
      <alignment horizontal="center" vertical="center" shrinkToFit="1"/>
      <protection hidden="1"/>
    </xf>
    <xf numFmtId="167" fontId="218" fillId="13" borderId="63" xfId="18" applyNumberFormat="1" applyFont="1" applyFill="1" applyBorder="1" applyAlignment="1" applyProtection="1">
      <alignment horizontal="center" vertical="center" shrinkToFit="1"/>
      <protection hidden="1"/>
    </xf>
    <xf numFmtId="1" fontId="218" fillId="13" borderId="62" xfId="18" applyNumberFormat="1" applyFont="1" applyFill="1" applyBorder="1" applyAlignment="1" applyProtection="1">
      <alignment horizontal="center" vertical="center" wrapText="1"/>
      <protection hidden="1"/>
    </xf>
    <xf numFmtId="1" fontId="218" fillId="13" borderId="63" xfId="18" applyNumberFormat="1" applyFont="1" applyFill="1" applyBorder="1" applyAlignment="1" applyProtection="1">
      <alignment horizontal="center" vertical="center" wrapText="1"/>
      <protection hidden="1"/>
    </xf>
    <xf numFmtId="167" fontId="8" fillId="3" borderId="20" xfId="18" applyNumberFormat="1" applyFont="1" applyFill="1" applyBorder="1" applyAlignment="1" applyProtection="1">
      <alignment horizontal="center" vertical="center" wrapText="1" shrinkToFit="1"/>
      <protection locked="0"/>
    </xf>
    <xf numFmtId="167" fontId="8" fillId="3" borderId="21" xfId="18" applyNumberFormat="1" applyFont="1" applyFill="1" applyBorder="1" applyAlignment="1" applyProtection="1">
      <alignment horizontal="center" vertical="center" wrapText="1" shrinkToFit="1"/>
      <protection locked="0"/>
    </xf>
    <xf numFmtId="167" fontId="8" fillId="3" borderId="31" xfId="18" applyNumberFormat="1" applyFont="1" applyFill="1" applyBorder="1" applyAlignment="1" applyProtection="1">
      <alignment horizontal="center" vertical="center" wrapText="1" shrinkToFit="1"/>
      <protection locked="0"/>
    </xf>
    <xf numFmtId="2" fontId="213" fillId="3" borderId="36" xfId="18" applyNumberFormat="1" applyFont="1" applyFill="1" applyBorder="1" applyAlignment="1">
      <alignment vertical="center"/>
    </xf>
    <xf numFmtId="167" fontId="213" fillId="3" borderId="36" xfId="18" applyNumberFormat="1" applyFont="1" applyFill="1" applyBorder="1" applyAlignment="1" applyProtection="1">
      <alignment horizontal="center" vertical="center"/>
      <protection locked="0"/>
    </xf>
    <xf numFmtId="49" fontId="8" fillId="13" borderId="5" xfId="18" applyNumberFormat="1" applyFont="1" applyFill="1" applyBorder="1" applyAlignment="1" applyProtection="1">
      <alignment horizontal="left" vertical="center"/>
      <protection hidden="1"/>
    </xf>
    <xf numFmtId="0" fontId="8" fillId="13" borderId="0" xfId="18" applyFont="1" applyFill="1" applyAlignment="1" applyProtection="1">
      <alignment vertical="center"/>
      <protection hidden="1"/>
    </xf>
    <xf numFmtId="49" fontId="8" fillId="13" borderId="14" xfId="18" applyNumberFormat="1" applyFont="1" applyFill="1" applyBorder="1" applyAlignment="1" applyProtection="1">
      <alignment vertical="justify"/>
      <protection hidden="1"/>
    </xf>
    <xf numFmtId="0" fontId="8" fillId="13" borderId="12" xfId="18" applyFont="1" applyFill="1" applyBorder="1" applyAlignment="1" applyProtection="1">
      <alignment vertical="center"/>
      <protection hidden="1"/>
    </xf>
    <xf numFmtId="0" fontId="8" fillId="13" borderId="13" xfId="18" applyFont="1" applyFill="1" applyBorder="1" applyAlignment="1">
      <alignment vertical="center"/>
    </xf>
    <xf numFmtId="0" fontId="213" fillId="13" borderId="13" xfId="18" applyFont="1" applyFill="1" applyBorder="1"/>
    <xf numFmtId="0" fontId="8" fillId="13" borderId="13" xfId="18" applyFont="1" applyFill="1" applyBorder="1" applyAlignment="1" applyProtection="1">
      <alignment horizontal="center" vertical="center"/>
      <protection hidden="1"/>
    </xf>
    <xf numFmtId="0" fontId="213" fillId="13" borderId="14" xfId="18" applyFont="1" applyFill="1" applyBorder="1" applyAlignment="1" applyProtection="1">
      <alignment vertical="center"/>
      <protection hidden="1"/>
    </xf>
    <xf numFmtId="49" fontId="8" fillId="13" borderId="15" xfId="18" applyNumberFormat="1" applyFont="1" applyFill="1" applyBorder="1" applyAlignment="1" applyProtection="1">
      <alignment horizontal="center" vertical="center"/>
      <protection hidden="1"/>
    </xf>
    <xf numFmtId="49" fontId="8" fillId="13" borderId="23" xfId="18" applyNumberFormat="1" applyFont="1" applyFill="1" applyBorder="1" applyAlignment="1" applyProtection="1">
      <alignment horizontal="center" vertical="center"/>
      <protection hidden="1"/>
    </xf>
    <xf numFmtId="49" fontId="8" fillId="13" borderId="11" xfId="18" applyNumberFormat="1" applyFont="1" applyFill="1" applyBorder="1" applyAlignment="1" applyProtection="1">
      <alignment horizontal="left" vertical="center"/>
      <protection hidden="1"/>
    </xf>
    <xf numFmtId="49" fontId="8" fillId="13" borderId="15" xfId="18" applyNumberFormat="1" applyFont="1" applyFill="1" applyBorder="1" applyAlignment="1" applyProtection="1">
      <alignment vertical="justify"/>
      <protection hidden="1"/>
    </xf>
    <xf numFmtId="49" fontId="8" fillId="13" borderId="16" xfId="18" applyNumberFormat="1" applyFont="1" applyFill="1" applyBorder="1" applyAlignment="1" applyProtection="1">
      <alignment vertical="justify"/>
      <protection hidden="1"/>
    </xf>
    <xf numFmtId="0" fontId="8" fillId="13" borderId="15" xfId="18" applyFont="1" applyFill="1" applyBorder="1" applyAlignment="1" applyProtection="1">
      <alignment vertical="center"/>
      <protection hidden="1"/>
    </xf>
    <xf numFmtId="0" fontId="214" fillId="13" borderId="0" xfId="18" applyFont="1" applyFill="1" applyAlignment="1" applyProtection="1">
      <alignment horizontal="center" vertical="center"/>
      <protection hidden="1"/>
    </xf>
    <xf numFmtId="0" fontId="214" fillId="13" borderId="15" xfId="18" applyFont="1" applyFill="1" applyBorder="1" applyAlignment="1" applyProtection="1">
      <alignment horizontal="right" vertical="center"/>
      <protection hidden="1"/>
    </xf>
    <xf numFmtId="0" fontId="8" fillId="0" borderId="18" xfId="18" applyFont="1" applyBorder="1" applyAlignment="1" applyProtection="1">
      <alignment horizontal="center" vertical="center" shrinkToFit="1"/>
      <protection hidden="1"/>
    </xf>
    <xf numFmtId="49" fontId="214" fillId="13" borderId="0" xfId="18" applyNumberFormat="1" applyFont="1" applyFill="1" applyAlignment="1" applyProtection="1">
      <alignment vertical="center"/>
      <protection hidden="1"/>
    </xf>
    <xf numFmtId="0" fontId="8" fillId="13" borderId="0" xfId="18" applyFont="1" applyFill="1" applyAlignment="1" applyProtection="1">
      <alignment horizontal="center" vertical="center"/>
      <protection hidden="1"/>
    </xf>
    <xf numFmtId="0" fontId="213" fillId="13" borderId="16" xfId="18" applyFont="1" applyFill="1" applyBorder="1" applyAlignment="1" applyProtection="1">
      <alignment vertical="center"/>
      <protection hidden="1"/>
    </xf>
    <xf numFmtId="14" fontId="8" fillId="13" borderId="15" xfId="18" applyNumberFormat="1" applyFont="1" applyFill="1" applyBorder="1" applyAlignment="1" applyProtection="1">
      <alignment horizontal="center" vertical="center"/>
      <protection hidden="1"/>
    </xf>
    <xf numFmtId="0" fontId="8" fillId="13" borderId="23" xfId="18" applyFont="1" applyFill="1" applyBorder="1" applyAlignment="1" applyProtection="1">
      <alignment horizontal="center" vertical="center"/>
      <protection hidden="1"/>
    </xf>
    <xf numFmtId="0" fontId="221" fillId="3" borderId="0" xfId="18" applyFont="1" applyFill="1" applyProtection="1">
      <protection hidden="1"/>
    </xf>
    <xf numFmtId="49" fontId="214" fillId="13" borderId="16" xfId="18" applyNumberFormat="1" applyFont="1" applyFill="1" applyBorder="1" applyAlignment="1" applyProtection="1">
      <alignment vertical="center"/>
      <protection hidden="1"/>
    </xf>
    <xf numFmtId="49" fontId="8" fillId="13" borderId="23" xfId="18" applyNumberFormat="1" applyFont="1" applyFill="1" applyBorder="1" applyAlignment="1" applyProtection="1">
      <alignment vertical="center"/>
      <protection hidden="1"/>
    </xf>
    <xf numFmtId="14" fontId="8" fillId="13" borderId="23" xfId="18" applyNumberFormat="1" applyFont="1" applyFill="1" applyBorder="1" applyAlignment="1" applyProtection="1">
      <alignment horizontal="center" vertical="center"/>
      <protection hidden="1"/>
    </xf>
    <xf numFmtId="49" fontId="214" fillId="3" borderId="0" xfId="18" applyNumberFormat="1" applyFont="1" applyFill="1" applyAlignment="1" applyProtection="1">
      <alignment vertical="center"/>
      <protection locked="0"/>
    </xf>
    <xf numFmtId="0" fontId="8" fillId="13" borderId="11" xfId="18" applyFont="1" applyFill="1" applyBorder="1" applyAlignment="1" applyProtection="1">
      <alignment horizontal="left" vertical="center"/>
      <protection hidden="1"/>
    </xf>
    <xf numFmtId="0" fontId="8" fillId="13" borderId="25" xfId="18" applyFont="1" applyFill="1" applyBorder="1" applyAlignment="1" applyProtection="1">
      <alignment horizontal="left" vertical="center"/>
      <protection hidden="1"/>
    </xf>
    <xf numFmtId="49" fontId="8" fillId="13" borderId="55" xfId="18" applyNumberFormat="1" applyFont="1" applyFill="1" applyBorder="1" applyAlignment="1" applyProtection="1">
      <alignment vertical="justify"/>
      <protection hidden="1"/>
    </xf>
    <xf numFmtId="49" fontId="8" fillId="13" borderId="56" xfId="18" applyNumberFormat="1" applyFont="1" applyFill="1" applyBorder="1" applyAlignment="1" applyProtection="1">
      <alignment vertical="justify"/>
      <protection hidden="1"/>
    </xf>
    <xf numFmtId="0" fontId="8" fillId="3" borderId="13" xfId="18" applyFont="1" applyFill="1" applyBorder="1" applyAlignment="1" applyProtection="1">
      <alignment vertical="center"/>
      <protection hidden="1"/>
    </xf>
    <xf numFmtId="0" fontId="222" fillId="3" borderId="13" xfId="22" applyFont="1" applyFill="1" applyBorder="1" applyAlignment="1" applyProtection="1">
      <alignment vertical="center"/>
      <protection hidden="1"/>
    </xf>
    <xf numFmtId="0" fontId="8" fillId="3" borderId="13" xfId="22" applyFont="1" applyFill="1" applyBorder="1" applyAlignment="1" applyProtection="1">
      <alignment vertical="center"/>
      <protection hidden="1"/>
    </xf>
    <xf numFmtId="0" fontId="222" fillId="3" borderId="0" xfId="22" applyFont="1" applyFill="1" applyBorder="1" applyAlignment="1" applyProtection="1">
      <alignment vertical="center"/>
      <protection hidden="1"/>
    </xf>
    <xf numFmtId="167" fontId="8" fillId="3" borderId="0" xfId="18" applyNumberFormat="1" applyFont="1" applyFill="1" applyAlignment="1" applyProtection="1">
      <alignment horizontal="center" vertical="center" wrapText="1" shrinkToFit="1"/>
      <protection hidden="1"/>
    </xf>
    <xf numFmtId="0" fontId="8" fillId="3" borderId="0" xfId="18" applyFont="1" applyFill="1" applyAlignment="1" applyProtection="1">
      <alignment horizontal="center" vertical="center"/>
      <protection hidden="1"/>
    </xf>
    <xf numFmtId="0" fontId="213" fillId="3" borderId="0" xfId="18" applyFont="1" applyFill="1" applyProtection="1">
      <protection hidden="1"/>
    </xf>
    <xf numFmtId="0" fontId="8" fillId="3" borderId="0" xfId="18" applyFont="1" applyFill="1" applyAlignment="1" applyProtection="1">
      <alignment horizontal="center" vertical="center"/>
      <protection locked="0"/>
    </xf>
    <xf numFmtId="0" fontId="213" fillId="3" borderId="0" xfId="18" applyFont="1" applyFill="1" applyProtection="1">
      <protection locked="0"/>
    </xf>
    <xf numFmtId="3" fontId="9" fillId="13" borderId="54" xfId="18" applyNumberFormat="1" applyFont="1" applyFill="1" applyBorder="1" applyAlignment="1" applyProtection="1">
      <alignment horizontal="center" vertical="center" wrapText="1" shrinkToFit="1"/>
      <protection hidden="1"/>
    </xf>
    <xf numFmtId="3" fontId="9" fillId="6" borderId="38" xfId="18" applyNumberFormat="1" applyFont="1" applyFill="1" applyBorder="1" applyAlignment="1" applyProtection="1">
      <alignment horizontal="center" vertical="center" wrapText="1" shrinkToFit="1"/>
      <protection locked="0"/>
    </xf>
    <xf numFmtId="0" fontId="9" fillId="13" borderId="30" xfId="18" applyFont="1" applyFill="1" applyBorder="1" applyAlignment="1" applyProtection="1">
      <alignment horizontal="center" vertical="center" wrapText="1" shrinkToFit="1"/>
      <protection hidden="1"/>
    </xf>
    <xf numFmtId="3" fontId="9" fillId="13" borderId="22" xfId="18" applyNumberFormat="1" applyFont="1" applyFill="1" applyBorder="1" applyAlignment="1" applyProtection="1">
      <alignment horizontal="center" vertical="center" wrapText="1" shrinkToFit="1"/>
      <protection hidden="1"/>
    </xf>
    <xf numFmtId="3" fontId="9" fillId="6" borderId="22" xfId="18" applyNumberFormat="1" applyFont="1" applyFill="1" applyBorder="1" applyAlignment="1" applyProtection="1">
      <alignment horizontal="center" vertical="center" wrapText="1" shrinkToFit="1"/>
      <protection locked="0"/>
    </xf>
    <xf numFmtId="0" fontId="9" fillId="13" borderId="63" xfId="18" applyFont="1" applyFill="1" applyBorder="1" applyAlignment="1" applyProtection="1">
      <alignment horizontal="center" vertical="center" wrapText="1" shrinkToFit="1"/>
      <protection hidden="1"/>
    </xf>
    <xf numFmtId="0" fontId="9" fillId="13" borderId="11" xfId="18" applyFont="1" applyFill="1" applyBorder="1" applyAlignment="1" applyProtection="1">
      <alignment horizontal="center" vertical="center" wrapText="1" shrinkToFit="1"/>
      <protection hidden="1"/>
    </xf>
    <xf numFmtId="0" fontId="9" fillId="13" borderId="18" xfId="18" applyFont="1" applyFill="1" applyBorder="1" applyAlignment="1" applyProtection="1">
      <alignment horizontal="center" vertical="center" wrapText="1" shrinkToFit="1"/>
      <protection hidden="1"/>
    </xf>
    <xf numFmtId="0" fontId="9" fillId="13" borderId="27" xfId="18" applyFont="1" applyFill="1" applyBorder="1" applyAlignment="1" applyProtection="1">
      <alignment horizontal="center" vertical="center" wrapText="1" shrinkToFit="1"/>
      <protection hidden="1"/>
    </xf>
    <xf numFmtId="1" fontId="9" fillId="13" borderId="63" xfId="18" applyNumberFormat="1" applyFont="1" applyFill="1" applyBorder="1" applyAlignment="1" applyProtection="1">
      <alignment horizontal="center" vertical="center" wrapText="1" shrinkToFit="1"/>
      <protection hidden="1"/>
    </xf>
    <xf numFmtId="4" fontId="9" fillId="13" borderId="31" xfId="18" applyNumberFormat="1" applyFont="1" applyFill="1" applyBorder="1" applyAlignment="1" applyProtection="1">
      <alignment horizontal="center" vertical="center" wrapText="1" shrinkToFit="1"/>
      <protection hidden="1"/>
    </xf>
    <xf numFmtId="1" fontId="9" fillId="13" borderId="38" xfId="18" applyNumberFormat="1" applyFont="1" applyFill="1" applyBorder="1" applyAlignment="1" applyProtection="1">
      <alignment horizontal="center" vertical="center" shrinkToFit="1"/>
      <protection hidden="1"/>
    </xf>
    <xf numFmtId="168" fontId="225" fillId="12" borderId="25" xfId="18" applyNumberFormat="1" applyFont="1" applyFill="1" applyBorder="1" applyAlignment="1" applyProtection="1">
      <alignment horizontal="center" vertical="center" wrapText="1" shrinkToFit="1"/>
      <protection hidden="1"/>
    </xf>
    <xf numFmtId="0" fontId="9" fillId="12" borderId="21" xfId="18" applyFont="1" applyFill="1" applyBorder="1" applyAlignment="1" applyProtection="1">
      <alignment horizontal="center" vertical="center" wrapText="1" shrinkToFit="1"/>
      <protection hidden="1"/>
    </xf>
    <xf numFmtId="168" fontId="225" fillId="12" borderId="21" xfId="18" applyNumberFormat="1" applyFont="1" applyFill="1" applyBorder="1" applyAlignment="1" applyProtection="1">
      <alignment horizontal="center" vertical="center" wrapText="1" shrinkToFit="1"/>
      <protection hidden="1"/>
    </xf>
    <xf numFmtId="0" fontId="9" fillId="12" borderId="40" xfId="18" applyFont="1" applyFill="1" applyBorder="1" applyAlignment="1" applyProtection="1">
      <alignment horizontal="center" vertical="center" wrapText="1" shrinkToFit="1"/>
      <protection hidden="1"/>
    </xf>
    <xf numFmtId="1" fontId="9" fillId="6" borderId="67" xfId="18" applyNumberFormat="1" applyFont="1" applyFill="1" applyBorder="1" applyAlignment="1" applyProtection="1">
      <alignment horizontal="center" vertical="center" shrinkToFit="1"/>
      <protection locked="0"/>
    </xf>
    <xf numFmtId="1" fontId="9" fillId="13" borderId="56" xfId="18" applyNumberFormat="1" applyFont="1" applyFill="1" applyBorder="1" applyAlignment="1" applyProtection="1">
      <alignment horizontal="center" vertical="center" shrinkToFit="1"/>
      <protection hidden="1"/>
    </xf>
    <xf numFmtId="3" fontId="226" fillId="0" borderId="76" xfId="18" applyNumberFormat="1" applyFont="1" applyBorder="1" applyAlignment="1" applyProtection="1">
      <alignment horizontal="center" vertical="center" wrapText="1" shrinkToFit="1"/>
      <protection locked="0" hidden="1"/>
    </xf>
    <xf numFmtId="2" fontId="4" fillId="13" borderId="39" xfId="18" applyNumberFormat="1" applyFont="1" applyFill="1" applyBorder="1" applyAlignment="1" applyProtection="1">
      <alignment horizontal="center" vertical="center"/>
      <protection hidden="1"/>
    </xf>
    <xf numFmtId="167" fontId="6" fillId="13" borderId="20" xfId="18" quotePrefix="1" applyNumberFormat="1" applyFont="1" applyFill="1" applyBorder="1" applyAlignment="1" applyProtection="1">
      <alignment horizontal="center" vertical="center"/>
      <protection hidden="1"/>
    </xf>
    <xf numFmtId="0" fontId="6" fillId="13" borderId="25" xfId="18" quotePrefix="1" applyFont="1" applyFill="1" applyBorder="1" applyAlignment="1" applyProtection="1">
      <alignment horizontal="center" vertical="center"/>
      <protection hidden="1"/>
    </xf>
    <xf numFmtId="0" fontId="6" fillId="13" borderId="31" xfId="18" applyFont="1" applyFill="1" applyBorder="1" applyAlignment="1" applyProtection="1">
      <alignment horizontal="center" vertical="center"/>
      <protection hidden="1"/>
    </xf>
    <xf numFmtId="0" fontId="6" fillId="13" borderId="20" xfId="18" applyFont="1" applyFill="1" applyBorder="1" applyAlignment="1" applyProtection="1">
      <alignment horizontal="center" vertical="center"/>
      <protection hidden="1"/>
    </xf>
    <xf numFmtId="0" fontId="6" fillId="13" borderId="21" xfId="18" applyFont="1" applyFill="1" applyBorder="1" applyAlignment="1" applyProtection="1">
      <alignment horizontal="center" vertical="center"/>
      <protection hidden="1"/>
    </xf>
    <xf numFmtId="0" fontId="6" fillId="13" borderId="40" xfId="18" applyFont="1" applyFill="1" applyBorder="1" applyAlignment="1" applyProtection="1">
      <alignment horizontal="center" vertical="center"/>
      <protection hidden="1"/>
    </xf>
    <xf numFmtId="0" fontId="0" fillId="0" borderId="11" xfId="0" applyBorder="1"/>
    <xf numFmtId="0" fontId="152" fillId="7" borderId="2" xfId="13" applyFont="1" applyFill="1" applyBorder="1" applyAlignment="1">
      <alignment horizontal="center" vertical="center"/>
    </xf>
    <xf numFmtId="0" fontId="7" fillId="0" borderId="62" xfId="15" applyFont="1" applyBorder="1" applyAlignment="1" applyProtection="1">
      <alignment horizontal="center" vertical="center" wrapText="1"/>
      <protection locked="0"/>
    </xf>
    <xf numFmtId="0" fontId="213" fillId="3" borderId="18" xfId="18" applyFont="1" applyFill="1" applyBorder="1" applyAlignment="1" applyProtection="1">
      <alignment horizontal="center" vertical="center" wrapText="1"/>
      <protection locked="0"/>
    </xf>
    <xf numFmtId="2" fontId="233" fillId="13" borderId="20" xfId="18" applyNumberFormat="1" applyFont="1" applyFill="1" applyBorder="1" applyAlignment="1" applyProtection="1">
      <alignment horizontal="center" vertical="center"/>
      <protection hidden="1"/>
    </xf>
    <xf numFmtId="1" fontId="8" fillId="0" borderId="48" xfId="2" applyNumberFormat="1" applyFont="1" applyFill="1" applyBorder="1" applyAlignment="1" applyProtection="1">
      <alignment horizontal="center" vertical="center" wrapText="1"/>
      <protection locked="0"/>
    </xf>
    <xf numFmtId="1" fontId="8" fillId="0" borderId="46" xfId="2" applyNumberFormat="1" applyFont="1" applyFill="1" applyBorder="1" applyAlignment="1" applyProtection="1">
      <alignment horizontal="center" vertical="center" wrapText="1"/>
      <protection locked="0"/>
    </xf>
    <xf numFmtId="1" fontId="8" fillId="0" borderId="55" xfId="2" applyNumberFormat="1" applyFont="1" applyFill="1" applyBorder="1" applyAlignment="1" applyProtection="1">
      <alignment horizontal="center" vertical="center" wrapText="1"/>
      <protection locked="0"/>
    </xf>
    <xf numFmtId="167" fontId="218" fillId="13" borderId="25" xfId="18" applyNumberFormat="1" applyFont="1" applyFill="1" applyBorder="1" applyAlignment="1" applyProtection="1">
      <alignment horizontal="center" vertical="center"/>
      <protection hidden="1"/>
    </xf>
    <xf numFmtId="2" fontId="220" fillId="13" borderId="28" xfId="18" applyNumberFormat="1" applyFont="1" applyFill="1" applyBorder="1" applyAlignment="1" applyProtection="1">
      <alignment horizontal="center" vertical="center"/>
      <protection hidden="1"/>
    </xf>
    <xf numFmtId="2" fontId="217" fillId="13" borderId="20" xfId="18" applyNumberFormat="1" applyFont="1" applyFill="1" applyBorder="1" applyAlignment="1" applyProtection="1">
      <alignment horizontal="center" vertical="center"/>
      <protection hidden="1"/>
    </xf>
    <xf numFmtId="2" fontId="232" fillId="13" borderId="64" xfId="18" applyNumberFormat="1" applyFont="1" applyFill="1" applyBorder="1" applyAlignment="1" applyProtection="1">
      <alignment horizontal="center" vertical="center" wrapText="1"/>
      <protection hidden="1"/>
    </xf>
    <xf numFmtId="2" fontId="216" fillId="13" borderId="56" xfId="18" applyNumberFormat="1" applyFont="1" applyFill="1" applyBorder="1" applyAlignment="1" applyProtection="1">
      <alignment horizontal="center" vertical="center"/>
      <protection hidden="1"/>
    </xf>
    <xf numFmtId="0" fontId="214" fillId="13" borderId="48" xfId="18" applyFont="1" applyFill="1" applyBorder="1" applyAlignment="1" applyProtection="1">
      <alignment vertical="center"/>
      <protection hidden="1"/>
    </xf>
    <xf numFmtId="167" fontId="214" fillId="13" borderId="34" xfId="18" applyNumberFormat="1" applyFont="1" applyFill="1" applyBorder="1" applyAlignment="1" applyProtection="1">
      <alignment horizontal="center" vertical="center"/>
      <protection hidden="1"/>
    </xf>
    <xf numFmtId="0" fontId="214" fillId="13" borderId="25" xfId="18" applyFont="1" applyFill="1" applyBorder="1" applyAlignment="1" applyProtection="1">
      <alignment horizontal="center" vertical="center"/>
      <protection hidden="1"/>
    </xf>
    <xf numFmtId="167" fontId="220" fillId="13" borderId="37" xfId="18" applyNumberFormat="1" applyFont="1" applyFill="1" applyBorder="1" applyAlignment="1" applyProtection="1">
      <alignment horizontal="center" vertical="center"/>
      <protection hidden="1"/>
    </xf>
    <xf numFmtId="167" fontId="220" fillId="13" borderId="30" xfId="18" applyNumberFormat="1" applyFont="1" applyFill="1" applyBorder="1" applyAlignment="1" applyProtection="1">
      <alignment horizontal="center" vertical="center" shrinkToFit="1"/>
      <protection hidden="1"/>
    </xf>
    <xf numFmtId="2" fontId="234" fillId="13" borderId="39" xfId="18" applyNumberFormat="1" applyFont="1" applyFill="1" applyBorder="1" applyAlignment="1" applyProtection="1">
      <alignment horizontal="center" vertical="center"/>
      <protection hidden="1"/>
    </xf>
    <xf numFmtId="2" fontId="234" fillId="13" borderId="40" xfId="18" applyNumberFormat="1" applyFont="1" applyFill="1" applyBorder="1" applyAlignment="1" applyProtection="1">
      <alignment horizontal="center" vertical="center"/>
      <protection hidden="1"/>
    </xf>
    <xf numFmtId="2" fontId="234" fillId="13" borderId="26" xfId="18" applyNumberFormat="1" applyFont="1" applyFill="1" applyBorder="1" applyAlignment="1" applyProtection="1">
      <alignment horizontal="center" vertical="center"/>
      <protection hidden="1"/>
    </xf>
    <xf numFmtId="2" fontId="234" fillId="13" borderId="43" xfId="18" applyNumberFormat="1" applyFont="1" applyFill="1" applyBorder="1" applyAlignment="1" applyProtection="1">
      <alignment horizontal="center" vertical="center"/>
      <protection hidden="1"/>
    </xf>
    <xf numFmtId="0" fontId="8" fillId="3" borderId="18" xfId="18" applyFont="1" applyFill="1" applyBorder="1" applyAlignment="1" applyProtection="1">
      <alignment horizontal="center" vertical="center"/>
      <protection hidden="1"/>
    </xf>
    <xf numFmtId="0" fontId="8" fillId="3" borderId="18" xfId="18" applyFont="1" applyFill="1" applyBorder="1" applyAlignment="1" applyProtection="1">
      <alignment horizontal="right" vertical="center" wrapText="1"/>
      <protection locked="0"/>
    </xf>
    <xf numFmtId="167" fontId="10" fillId="13" borderId="37" xfId="18" applyNumberFormat="1" applyFont="1" applyFill="1" applyBorder="1" applyAlignment="1" applyProtection="1">
      <alignment horizontal="center" vertical="center" wrapText="1"/>
      <protection hidden="1"/>
    </xf>
    <xf numFmtId="0" fontId="34" fillId="0" borderId="48" xfId="0" applyFont="1" applyBorder="1" applyAlignment="1">
      <alignment horizontal="center" vertical="center" wrapText="1"/>
    </xf>
    <xf numFmtId="0" fontId="34" fillId="0" borderId="47"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34" xfId="0" applyFont="1" applyBorder="1" applyAlignment="1">
      <alignment horizontal="center" vertical="center" wrapText="1"/>
    </xf>
    <xf numFmtId="0" fontId="34" fillId="0" borderId="41" xfId="0" applyFont="1" applyBorder="1" applyAlignment="1">
      <alignment horizontal="center" vertical="center" wrapText="1"/>
    </xf>
    <xf numFmtId="0" fontId="0" fillId="0" borderId="27" xfId="0" applyBorder="1" applyAlignment="1">
      <alignment horizontal="center"/>
    </xf>
    <xf numFmtId="0" fontId="0" fillId="0" borderId="11" xfId="0" applyBorder="1" applyAlignment="1">
      <alignment horizontal="center"/>
    </xf>
    <xf numFmtId="0" fontId="34" fillId="0" borderId="46" xfId="0" applyFont="1" applyBorder="1" applyAlignment="1">
      <alignment horizontal="center" vertical="center" wrapText="1"/>
    </xf>
    <xf numFmtId="0" fontId="34" fillId="0" borderId="59" xfId="0" applyFont="1" applyBorder="1" applyAlignment="1">
      <alignment horizontal="center" vertical="center" wrapText="1"/>
    </xf>
    <xf numFmtId="0" fontId="3" fillId="0" borderId="27" xfId="0" applyFont="1" applyBorder="1" applyAlignment="1">
      <alignment horizontal="center"/>
    </xf>
    <xf numFmtId="0" fontId="3" fillId="0" borderId="11" xfId="0" applyFont="1" applyBorder="1" applyAlignment="1">
      <alignment horizontal="center"/>
    </xf>
    <xf numFmtId="167" fontId="8" fillId="3" borderId="18" xfId="18" applyNumberFormat="1" applyFont="1" applyFill="1" applyBorder="1" applyAlignment="1" applyProtection="1">
      <alignment horizontal="center" vertical="center"/>
      <protection locked="0"/>
    </xf>
    <xf numFmtId="2" fontId="213" fillId="3" borderId="18" xfId="18" applyNumberFormat="1" applyFont="1" applyFill="1" applyBorder="1" applyAlignment="1">
      <alignment vertical="center"/>
    </xf>
    <xf numFmtId="0" fontId="213" fillId="3" borderId="18" xfId="18" applyFont="1" applyFill="1" applyBorder="1" applyAlignment="1">
      <alignment vertical="center"/>
    </xf>
    <xf numFmtId="230" fontId="8" fillId="3" borderId="6" xfId="17" applyNumberFormat="1" applyFont="1" applyFill="1" applyBorder="1" applyAlignment="1" applyProtection="1">
      <alignment horizontal="center" vertical="center" shrinkToFit="1"/>
      <protection locked="0"/>
    </xf>
    <xf numFmtId="230" fontId="8" fillId="3" borderId="39" xfId="17" applyNumberFormat="1" applyFont="1" applyFill="1" applyBorder="1" applyAlignment="1" applyProtection="1">
      <alignment horizontal="center" vertical="center" shrinkToFit="1"/>
      <protection locked="0"/>
    </xf>
    <xf numFmtId="0" fontId="8" fillId="3" borderId="49" xfId="17" applyFont="1" applyFill="1" applyBorder="1" applyAlignment="1" applyProtection="1">
      <alignment horizontal="center" vertical="center" shrinkToFit="1"/>
      <protection locked="0"/>
    </xf>
    <xf numFmtId="0" fontId="8" fillId="3" borderId="2" xfId="17" applyFont="1" applyFill="1" applyBorder="1" applyAlignment="1" applyProtection="1">
      <alignment horizontal="center" vertical="center" shrinkToFit="1"/>
      <protection locked="0"/>
    </xf>
    <xf numFmtId="167" fontId="8" fillId="13" borderId="11" xfId="18" applyNumberFormat="1" applyFont="1" applyFill="1" applyBorder="1" applyAlignment="1" applyProtection="1">
      <alignment horizontal="center" vertical="center" wrapText="1"/>
      <protection hidden="1"/>
    </xf>
    <xf numFmtId="167" fontId="8" fillId="13" borderId="45" xfId="18" applyNumberFormat="1" applyFont="1" applyFill="1" applyBorder="1" applyAlignment="1" applyProtection="1">
      <alignment horizontal="center" vertical="center" wrapText="1"/>
      <protection hidden="1"/>
    </xf>
    <xf numFmtId="167" fontId="8" fillId="13" borderId="27" xfId="18" applyNumberFormat="1" applyFont="1" applyFill="1" applyBorder="1" applyAlignment="1" applyProtection="1">
      <alignment horizontal="center" vertical="center" wrapText="1"/>
      <protection hidden="1"/>
    </xf>
    <xf numFmtId="167" fontId="8" fillId="13" borderId="40" xfId="18" applyNumberFormat="1" applyFont="1" applyFill="1" applyBorder="1" applyAlignment="1" applyProtection="1">
      <alignment horizontal="center" vertical="center" wrapText="1"/>
      <protection hidden="1"/>
    </xf>
    <xf numFmtId="0" fontId="152" fillId="7" borderId="49" xfId="13" applyFont="1" applyFill="1" applyBorder="1" applyAlignment="1">
      <alignment horizontal="center" vertical="center"/>
    </xf>
    <xf numFmtId="0" fontId="152" fillId="7" borderId="39" xfId="13" applyFont="1" applyFill="1" applyBorder="1" applyAlignment="1">
      <alignment horizontal="center" vertical="center"/>
    </xf>
    <xf numFmtId="0" fontId="3" fillId="7" borderId="35" xfId="13" applyFill="1" applyBorder="1" applyAlignment="1">
      <alignment horizontal="center" vertical="center"/>
    </xf>
    <xf numFmtId="0" fontId="34" fillId="0" borderId="16" xfId="0" applyFont="1" applyBorder="1" applyAlignment="1">
      <alignment horizontal="center" vertical="center" wrapText="1"/>
    </xf>
    <xf numFmtId="0" fontId="238" fillId="0" borderId="50" xfId="0" applyFont="1" applyBorder="1" applyAlignment="1">
      <alignment horizontal="center" vertical="center" wrapText="1"/>
    </xf>
    <xf numFmtId="0" fontId="16" fillId="7" borderId="6" xfId="13" applyFont="1" applyFill="1" applyBorder="1" applyAlignment="1">
      <alignment horizontal="center" vertical="center"/>
    </xf>
    <xf numFmtId="0" fontId="16" fillId="7" borderId="39" xfId="13" applyFont="1" applyFill="1" applyBorder="1" applyAlignment="1">
      <alignment horizontal="center" vertical="center"/>
    </xf>
    <xf numFmtId="0" fontId="235" fillId="13" borderId="0" xfId="18" applyFont="1" applyFill="1" applyAlignment="1" applyProtection="1">
      <alignment horizontal="center" vertical="center"/>
      <protection hidden="1"/>
    </xf>
    <xf numFmtId="0" fontId="236" fillId="13" borderId="0" xfId="18" applyFont="1" applyFill="1" applyAlignment="1" applyProtection="1">
      <alignment horizontal="center" vertical="center"/>
      <protection hidden="1"/>
    </xf>
    <xf numFmtId="0" fontId="240" fillId="13" borderId="0" xfId="18" applyFont="1" applyFill="1" applyAlignment="1" applyProtection="1">
      <alignment horizontal="center" vertical="center"/>
      <protection hidden="1"/>
    </xf>
    <xf numFmtId="0" fontId="152" fillId="7" borderId="49" xfId="13" applyFont="1" applyFill="1" applyBorder="1" applyAlignment="1" applyProtection="1">
      <alignment horizontal="center" vertical="center"/>
      <protection locked="0"/>
    </xf>
    <xf numFmtId="0" fontId="152" fillId="7" borderId="2" xfId="13" applyFont="1" applyFill="1" applyBorder="1" applyAlignment="1" applyProtection="1">
      <alignment horizontal="center" vertical="center"/>
      <protection locked="0"/>
    </xf>
    <xf numFmtId="0" fontId="32" fillId="7" borderId="57" xfId="13" applyFont="1" applyFill="1" applyBorder="1" applyAlignment="1" applyProtection="1">
      <alignment horizontal="center" vertical="center"/>
      <protection locked="0"/>
    </xf>
    <xf numFmtId="0" fontId="152" fillId="7" borderId="36" xfId="13" applyFont="1" applyFill="1" applyBorder="1" applyAlignment="1" applyProtection="1">
      <alignment horizontal="center" vertical="center"/>
      <protection locked="0"/>
    </xf>
    <xf numFmtId="0" fontId="8" fillId="13" borderId="27" xfId="18" applyFont="1" applyFill="1" applyBorder="1" applyAlignment="1" applyProtection="1">
      <alignment horizontal="center" vertical="center"/>
      <protection hidden="1"/>
    </xf>
    <xf numFmtId="1" fontId="215" fillId="6" borderId="25" xfId="18" applyNumberFormat="1" applyFont="1" applyFill="1" applyBorder="1" applyAlignment="1" applyProtection="1">
      <alignment horizontal="center" vertical="center"/>
      <protection locked="0"/>
    </xf>
    <xf numFmtId="1" fontId="215" fillId="6" borderId="21" xfId="18" applyNumberFormat="1" applyFont="1" applyFill="1" applyBorder="1" applyAlignment="1" applyProtection="1">
      <alignment horizontal="center" vertical="center"/>
      <protection locked="0"/>
    </xf>
    <xf numFmtId="168" fontId="215" fillId="6" borderId="21" xfId="18" applyNumberFormat="1" applyFont="1" applyFill="1" applyBorder="1" applyAlignment="1" applyProtection="1">
      <alignment horizontal="center" vertical="center"/>
      <protection locked="0"/>
    </xf>
    <xf numFmtId="2" fontId="8" fillId="0" borderId="58" xfId="2" applyNumberFormat="1" applyFont="1" applyFill="1" applyBorder="1" applyAlignment="1" applyProtection="1">
      <alignment horizontal="center" vertical="center" shrinkToFit="1"/>
      <protection locked="0"/>
    </xf>
    <xf numFmtId="167" fontId="8" fillId="3" borderId="5" xfId="18" applyNumberFormat="1" applyFont="1" applyFill="1" applyBorder="1" applyAlignment="1" applyProtection="1">
      <alignment horizontal="center" vertical="center" wrapText="1" shrinkToFit="1"/>
      <protection locked="0"/>
    </xf>
    <xf numFmtId="167" fontId="8" fillId="3" borderId="11" xfId="18" applyNumberFormat="1" applyFont="1" applyFill="1" applyBorder="1" applyAlignment="1" applyProtection="1">
      <alignment horizontal="center" vertical="center" wrapText="1" shrinkToFit="1"/>
      <protection locked="0"/>
    </xf>
    <xf numFmtId="167" fontId="8" fillId="3" borderId="25" xfId="18" applyNumberFormat="1" applyFont="1" applyFill="1" applyBorder="1" applyAlignment="1" applyProtection="1">
      <alignment horizontal="center" vertical="center" wrapText="1" shrinkToFit="1"/>
      <protection locked="0"/>
    </xf>
    <xf numFmtId="0" fontId="9" fillId="0" borderId="18" xfId="0" applyFont="1" applyBorder="1"/>
    <xf numFmtId="0" fontId="9" fillId="0" borderId="18" xfId="0" applyFont="1" applyBorder="1" applyAlignment="1">
      <alignment vertical="center"/>
    </xf>
    <xf numFmtId="0" fontId="243" fillId="0" borderId="0" xfId="0" applyFont="1" applyAlignment="1" applyProtection="1">
      <alignment horizontal="center" vertical="center" readingOrder="1"/>
      <protection locked="0"/>
    </xf>
    <xf numFmtId="0" fontId="243" fillId="0" borderId="0" xfId="0" applyFont="1" applyProtection="1">
      <protection locked="0"/>
    </xf>
    <xf numFmtId="231" fontId="8" fillId="0" borderId="19" xfId="0" applyNumberFormat="1" applyFont="1" applyBorder="1" applyAlignment="1" applyProtection="1">
      <alignment horizontal="center" vertical="center" wrapText="1"/>
      <protection locked="0"/>
    </xf>
    <xf numFmtId="14" fontId="0" fillId="0" borderId="18" xfId="0" applyNumberFormat="1" applyBorder="1" applyAlignment="1" applyProtection="1">
      <alignment horizontal="center" vertical="center"/>
      <protection locked="0"/>
    </xf>
    <xf numFmtId="49" fontId="6" fillId="0" borderId="8" xfId="0" applyNumberFormat="1" applyFont="1" applyBorder="1" applyAlignment="1" applyProtection="1">
      <alignment horizontal="center" vertical="center" wrapText="1"/>
      <protection locked="0"/>
    </xf>
    <xf numFmtId="49" fontId="6" fillId="0" borderId="0" xfId="0" applyNumberFormat="1" applyFont="1" applyAlignment="1" applyProtection="1">
      <alignment horizontal="center" vertical="center" wrapText="1"/>
      <protection locked="0"/>
    </xf>
    <xf numFmtId="49" fontId="6" fillId="0" borderId="4" xfId="0" applyNumberFormat="1" applyFont="1" applyBorder="1" applyAlignment="1" applyProtection="1">
      <alignment horizontal="center" vertical="center" wrapText="1"/>
      <protection locked="0"/>
    </xf>
    <xf numFmtId="0" fontId="12" fillId="0" borderId="7" xfId="0" applyFont="1" applyBorder="1" applyAlignment="1" applyProtection="1">
      <alignment horizontal="center" vertical="center"/>
      <protection locked="0"/>
    </xf>
    <xf numFmtId="0" fontId="12" fillId="0" borderId="1" xfId="0" applyFont="1" applyBorder="1" applyAlignment="1" applyProtection="1">
      <alignment horizontal="center" vertical="center"/>
      <protection locked="0"/>
    </xf>
    <xf numFmtId="0" fontId="12" fillId="0" borderId="3" xfId="0" applyFont="1" applyBorder="1" applyAlignment="1" applyProtection="1">
      <alignment horizontal="center" vertical="center"/>
      <protection locked="0"/>
    </xf>
    <xf numFmtId="0" fontId="12" fillId="0" borderId="9" xfId="0" applyFont="1" applyBorder="1" applyAlignment="1" applyProtection="1">
      <alignment horizontal="center" vertical="center"/>
      <protection locked="0"/>
    </xf>
    <xf numFmtId="0" fontId="12" fillId="0" borderId="2" xfId="0" applyFont="1" applyBorder="1" applyAlignment="1" applyProtection="1">
      <alignment horizontal="center" vertical="center"/>
      <protection locked="0"/>
    </xf>
    <xf numFmtId="0" fontId="12" fillId="0" borderId="5" xfId="0" applyFont="1" applyBorder="1" applyAlignment="1" applyProtection="1">
      <alignment horizontal="center" vertical="center"/>
      <protection locked="0"/>
    </xf>
    <xf numFmtId="0" fontId="3" fillId="0" borderId="26" xfId="0" applyFont="1" applyBorder="1" applyAlignment="1" applyProtection="1">
      <alignment horizontal="center" vertical="center"/>
      <protection locked="0"/>
    </xf>
    <xf numFmtId="0" fontId="3" fillId="0" borderId="10" xfId="0" applyFont="1" applyBorder="1" applyAlignment="1" applyProtection="1">
      <alignment horizontal="center" vertical="center"/>
      <protection locked="0"/>
    </xf>
    <xf numFmtId="0" fontId="3" fillId="0" borderId="28" xfId="0" applyFont="1" applyBorder="1" applyAlignment="1" applyProtection="1">
      <alignment horizontal="center" vertical="center"/>
      <protection locked="0"/>
    </xf>
    <xf numFmtId="14" fontId="3" fillId="0" borderId="7"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0" borderId="3" xfId="0" applyFont="1" applyBorder="1" applyAlignment="1" applyProtection="1">
      <alignment horizontal="center" vertical="center"/>
      <protection locked="0"/>
    </xf>
    <xf numFmtId="14" fontId="3" fillId="0" borderId="27" xfId="0" applyNumberFormat="1" applyFont="1" applyBorder="1" applyAlignment="1" applyProtection="1">
      <alignment horizontal="center" vertical="center"/>
      <protection locked="0"/>
    </xf>
    <xf numFmtId="0" fontId="3" fillId="0" borderId="6" xfId="0" applyFont="1" applyBorder="1" applyAlignment="1" applyProtection="1">
      <alignment horizontal="center" vertical="center"/>
      <protection locked="0"/>
    </xf>
    <xf numFmtId="0" fontId="3" fillId="0" borderId="11" xfId="0" applyFont="1" applyBorder="1" applyAlignment="1" applyProtection="1">
      <alignment horizontal="center" vertical="center"/>
      <protection locked="0"/>
    </xf>
    <xf numFmtId="14" fontId="0" fillId="0" borderId="27" xfId="0" applyNumberFormat="1" applyBorder="1" applyAlignment="1" applyProtection="1">
      <alignment horizontal="center" vertical="center"/>
      <protection locked="0"/>
    </xf>
    <xf numFmtId="0" fontId="0" fillId="0" borderId="6" xfId="0" applyBorder="1" applyAlignment="1" applyProtection="1">
      <alignment horizontal="center" vertical="center"/>
      <protection locked="0"/>
    </xf>
    <xf numFmtId="0" fontId="0" fillId="0" borderId="11" xfId="0" applyBorder="1" applyAlignment="1" applyProtection="1">
      <alignment horizontal="center" vertical="center"/>
      <protection locked="0"/>
    </xf>
    <xf numFmtId="14" fontId="0" fillId="0" borderId="7" xfId="0" applyNumberFormat="1" applyBorder="1" applyAlignment="1" applyProtection="1">
      <alignment horizontal="center" vertical="center"/>
      <protection locked="0"/>
    </xf>
    <xf numFmtId="0" fontId="0" fillId="0" borderId="1" xfId="0" applyBorder="1" applyAlignment="1" applyProtection="1">
      <alignment horizontal="center" vertical="center"/>
      <protection locked="0"/>
    </xf>
    <xf numFmtId="0" fontId="0" fillId="0" borderId="3" xfId="0" applyBorder="1" applyAlignment="1" applyProtection="1">
      <alignment horizontal="center" vertical="center"/>
      <protection locked="0"/>
    </xf>
    <xf numFmtId="0" fontId="0" fillId="0" borderId="18" xfId="0" applyBorder="1" applyAlignment="1" applyProtection="1">
      <alignment horizontal="center" vertical="center"/>
      <protection locked="0"/>
    </xf>
    <xf numFmtId="0" fontId="15" fillId="0" borderId="8" xfId="0" applyFont="1" applyBorder="1" applyAlignment="1" applyProtection="1">
      <alignment horizontal="center" vertical="center"/>
      <protection locked="0"/>
    </xf>
    <xf numFmtId="0" fontId="15" fillId="0" borderId="0" xfId="0" applyFont="1" applyAlignment="1" applyProtection="1">
      <alignment horizontal="center" vertical="center"/>
      <protection locked="0"/>
    </xf>
    <xf numFmtId="0" fontId="15" fillId="0" borderId="4" xfId="0" applyFont="1" applyBorder="1" applyAlignment="1" applyProtection="1">
      <alignment horizontal="center" vertical="center"/>
      <protection locked="0"/>
    </xf>
    <xf numFmtId="0" fontId="15" fillId="0" borderId="27" xfId="0" applyFont="1" applyBorder="1" applyAlignment="1" applyProtection="1">
      <alignment horizontal="center" vertical="center"/>
      <protection locked="0"/>
    </xf>
    <xf numFmtId="0" fontId="15" fillId="0" borderId="6" xfId="0" applyFont="1" applyBorder="1" applyAlignment="1" applyProtection="1">
      <alignment horizontal="center" vertical="center"/>
      <protection locked="0"/>
    </xf>
    <xf numFmtId="0" fontId="15" fillId="0" borderId="11" xfId="0" applyFont="1" applyBorder="1" applyAlignment="1" applyProtection="1">
      <alignment horizontal="center" vertical="center"/>
      <protection locked="0"/>
    </xf>
    <xf numFmtId="0" fontId="0" fillId="0" borderId="8" xfId="0" applyBorder="1" applyAlignment="1" applyProtection="1">
      <alignment horizontal="center" vertical="center"/>
      <protection locked="0"/>
    </xf>
    <xf numFmtId="0" fontId="0" fillId="0" borderId="0" xfId="0" applyAlignment="1" applyProtection="1">
      <alignment horizontal="center" vertical="center"/>
      <protection locked="0"/>
    </xf>
    <xf numFmtId="0" fontId="0" fillId="0" borderId="4" xfId="0" applyBorder="1" applyAlignment="1" applyProtection="1">
      <alignment horizontal="center" vertical="center"/>
      <protection locked="0"/>
    </xf>
    <xf numFmtId="0" fontId="0" fillId="0" borderId="27" xfId="0" applyBorder="1" applyAlignment="1" applyProtection="1">
      <alignment horizontal="center" vertical="center"/>
      <protection locked="0"/>
    </xf>
    <xf numFmtId="0" fontId="4" fillId="0" borderId="8" xfId="0" applyFont="1" applyBorder="1" applyAlignment="1" applyProtection="1">
      <alignment horizontal="center" vertical="center" wrapText="1"/>
      <protection locked="0"/>
    </xf>
    <xf numFmtId="0" fontId="4" fillId="0" borderId="0" xfId="0" applyFont="1" applyAlignment="1" applyProtection="1">
      <alignment horizontal="center" vertical="center" wrapText="1"/>
      <protection locked="0"/>
    </xf>
    <xf numFmtId="0" fontId="4" fillId="0" borderId="4" xfId="0" applyFont="1" applyBorder="1" applyAlignment="1" applyProtection="1">
      <alignment horizontal="center" vertical="center" wrapText="1"/>
      <protection locked="0"/>
    </xf>
    <xf numFmtId="0" fontId="0" fillId="0" borderId="9" xfId="0" applyBorder="1" applyAlignment="1" applyProtection="1">
      <alignment horizontal="center" vertical="center"/>
      <protection locked="0"/>
    </xf>
    <xf numFmtId="0" fontId="0" fillId="0" borderId="2" xfId="0" applyBorder="1" applyAlignment="1" applyProtection="1">
      <alignment horizontal="center" vertical="center"/>
      <protection locked="0"/>
    </xf>
    <xf numFmtId="0" fontId="0" fillId="0" borderId="5" xfId="0" applyBorder="1" applyAlignment="1" applyProtection="1">
      <alignment horizontal="center" vertical="center"/>
      <protection locked="0"/>
    </xf>
    <xf numFmtId="0" fontId="3" fillId="0" borderId="27" xfId="0" applyFont="1" applyBorder="1" applyAlignment="1" applyProtection="1">
      <alignment horizontal="left" vertical="center"/>
      <protection locked="0"/>
    </xf>
    <xf numFmtId="0" fontId="3" fillId="0" borderId="6" xfId="0" applyFont="1" applyBorder="1" applyAlignment="1" applyProtection="1">
      <alignment horizontal="left" vertical="center"/>
      <protection locked="0"/>
    </xf>
    <xf numFmtId="0" fontId="3" fillId="0" borderId="11" xfId="0" applyFont="1" applyBorder="1" applyAlignment="1" applyProtection="1">
      <alignment horizontal="left" vertical="center"/>
      <protection locked="0"/>
    </xf>
    <xf numFmtId="0" fontId="3" fillId="0" borderId="9" xfId="0" applyFont="1" applyBorder="1" applyAlignment="1" applyProtection="1">
      <alignment horizontal="left" vertical="center"/>
      <protection locked="0"/>
    </xf>
    <xf numFmtId="0" fontId="3" fillId="0" borderId="2" xfId="0" applyFont="1" applyBorder="1" applyAlignment="1" applyProtection="1">
      <alignment horizontal="left" vertical="center"/>
      <protection locked="0"/>
    </xf>
    <xf numFmtId="0" fontId="3" fillId="0" borderId="5" xfId="0" applyFont="1" applyBorder="1" applyAlignment="1" applyProtection="1">
      <alignment horizontal="left" vertical="center"/>
      <protection locked="0"/>
    </xf>
    <xf numFmtId="0" fontId="16" fillId="0" borderId="27" xfId="0" applyFont="1" applyBorder="1" applyAlignment="1">
      <alignment horizontal="center" vertical="center"/>
    </xf>
    <xf numFmtId="0" fontId="16" fillId="0" borderId="6" xfId="0" applyFont="1" applyBorder="1" applyAlignment="1">
      <alignment horizontal="center" vertical="center"/>
    </xf>
    <xf numFmtId="0" fontId="16" fillId="0" borderId="11" xfId="0" applyFont="1" applyBorder="1" applyAlignment="1">
      <alignment horizontal="center" vertical="center"/>
    </xf>
    <xf numFmtId="14" fontId="12" fillId="0" borderId="7" xfId="0" applyNumberFormat="1" applyFont="1" applyBorder="1" applyAlignment="1" applyProtection="1">
      <alignment horizontal="center" vertical="center"/>
      <protection locked="0"/>
    </xf>
    <xf numFmtId="14" fontId="12" fillId="0" borderId="3" xfId="0" applyNumberFormat="1" applyFont="1" applyBorder="1" applyAlignment="1" applyProtection="1">
      <alignment horizontal="center" vertical="center"/>
      <protection locked="0"/>
    </xf>
    <xf numFmtId="14" fontId="12" fillId="0" borderId="9" xfId="0" applyNumberFormat="1" applyFont="1" applyBorder="1" applyAlignment="1" applyProtection="1">
      <alignment horizontal="center" vertical="center"/>
      <protection locked="0"/>
    </xf>
    <xf numFmtId="14" fontId="12" fillId="0" borderId="5" xfId="0" applyNumberFormat="1" applyFont="1" applyBorder="1" applyAlignment="1" applyProtection="1">
      <alignment horizontal="center" vertical="center"/>
      <protection locked="0"/>
    </xf>
    <xf numFmtId="0" fontId="6" fillId="0" borderId="18" xfId="0" applyFont="1" applyBorder="1" applyAlignment="1">
      <alignment horizontal="left" vertical="center"/>
    </xf>
    <xf numFmtId="0" fontId="3" fillId="0" borderId="18" xfId="0" applyFont="1" applyBorder="1" applyAlignment="1">
      <alignment horizontal="center" vertical="center"/>
    </xf>
    <xf numFmtId="1" fontId="23" fillId="0" borderId="7" xfId="0" applyNumberFormat="1" applyFont="1" applyBorder="1" applyAlignment="1" applyProtection="1">
      <alignment horizontal="center" vertical="center" shrinkToFit="1"/>
      <protection hidden="1"/>
    </xf>
    <xf numFmtId="1" fontId="23" fillId="0" borderId="1" xfId="0" applyNumberFormat="1" applyFont="1" applyBorder="1" applyAlignment="1" applyProtection="1">
      <alignment horizontal="center" vertical="center" shrinkToFit="1"/>
      <protection hidden="1"/>
    </xf>
    <xf numFmtId="1" fontId="23" fillId="0" borderId="3" xfId="0" applyNumberFormat="1" applyFont="1" applyBorder="1" applyAlignment="1" applyProtection="1">
      <alignment horizontal="center" vertical="center" shrinkToFit="1"/>
      <protection hidden="1"/>
    </xf>
    <xf numFmtId="1" fontId="23" fillId="0" borderId="9" xfId="0" applyNumberFormat="1" applyFont="1" applyBorder="1" applyAlignment="1" applyProtection="1">
      <alignment horizontal="center" vertical="center" shrinkToFit="1"/>
      <protection hidden="1"/>
    </xf>
    <xf numFmtId="1" fontId="23" fillId="0" borderId="2" xfId="0" applyNumberFormat="1" applyFont="1" applyBorder="1" applyAlignment="1" applyProtection="1">
      <alignment horizontal="center" vertical="center" shrinkToFit="1"/>
      <protection hidden="1"/>
    </xf>
    <xf numFmtId="1" fontId="23" fillId="0" borderId="5" xfId="0" applyNumberFormat="1" applyFont="1" applyBorder="1" applyAlignment="1" applyProtection="1">
      <alignment horizontal="center" vertical="center" shrinkToFit="1"/>
      <protection hidden="1"/>
    </xf>
    <xf numFmtId="0" fontId="3" fillId="0" borderId="26" xfId="0" applyFont="1" applyBorder="1" applyAlignment="1">
      <alignment horizontal="center" vertical="top"/>
    </xf>
    <xf numFmtId="0" fontId="3" fillId="0" borderId="10" xfId="0" applyFont="1" applyBorder="1" applyAlignment="1">
      <alignment horizontal="center" vertical="top"/>
    </xf>
    <xf numFmtId="0" fontId="3" fillId="0" borderId="28" xfId="0" applyFont="1" applyBorder="1" applyAlignment="1">
      <alignment horizontal="center" vertical="top"/>
    </xf>
    <xf numFmtId="0" fontId="6" fillId="0" borderId="27" xfId="0" applyFont="1" applyBorder="1" applyAlignment="1" applyProtection="1">
      <alignment horizontal="center" vertical="center"/>
      <protection locked="0"/>
    </xf>
    <xf numFmtId="0" fontId="6" fillId="0" borderId="6" xfId="0" applyFont="1" applyBorder="1" applyAlignment="1" applyProtection="1">
      <alignment horizontal="center" vertical="center"/>
      <protection locked="0"/>
    </xf>
    <xf numFmtId="0" fontId="6" fillId="0" borderId="11" xfId="0" applyFont="1" applyBorder="1" applyAlignment="1" applyProtection="1">
      <alignment horizontal="center" vertical="center"/>
      <protection locked="0"/>
    </xf>
    <xf numFmtId="0" fontId="16" fillId="0" borderId="27" xfId="0" applyFont="1" applyBorder="1" applyAlignment="1">
      <alignment horizontal="left" vertical="center"/>
    </xf>
    <xf numFmtId="0" fontId="16" fillId="0" borderId="6" xfId="0" applyFont="1" applyBorder="1" applyAlignment="1">
      <alignment horizontal="left" vertical="center"/>
    </xf>
    <xf numFmtId="0" fontId="16" fillId="0" borderId="11" xfId="0" applyFont="1" applyBorder="1" applyAlignment="1">
      <alignment horizontal="left" vertical="center"/>
    </xf>
    <xf numFmtId="0" fontId="3" fillId="0" borderId="7" xfId="0" applyFont="1" applyBorder="1" applyAlignment="1" applyProtection="1">
      <alignment horizontal="left" vertical="center"/>
      <protection locked="0"/>
    </xf>
    <xf numFmtId="0" fontId="3" fillId="0" borderId="1" xfId="0" applyFont="1" applyBorder="1" applyAlignment="1" applyProtection="1">
      <alignment horizontal="left" vertical="center"/>
      <protection locked="0"/>
    </xf>
    <xf numFmtId="0" fontId="3" fillId="0" borderId="3" xfId="0" applyFont="1" applyBorder="1" applyAlignment="1" applyProtection="1">
      <alignment horizontal="left" vertical="center"/>
      <protection locked="0"/>
    </xf>
    <xf numFmtId="0" fontId="7" fillId="0" borderId="27" xfId="0" applyFont="1" applyBorder="1" applyAlignment="1" applyProtection="1">
      <alignment horizontal="center" vertical="center"/>
      <protection locked="0"/>
    </xf>
    <xf numFmtId="0" fontId="0" fillId="0" borderId="6" xfId="0" applyBorder="1"/>
    <xf numFmtId="0" fontId="0" fillId="0" borderId="11" xfId="0" applyBorder="1"/>
    <xf numFmtId="49" fontId="7" fillId="0" borderId="0" xfId="0" applyNumberFormat="1" applyFont="1" applyAlignment="1">
      <alignment horizontal="center"/>
    </xf>
    <xf numFmtId="49" fontId="0" fillId="0" borderId="0" xfId="0" applyNumberFormat="1" applyAlignment="1">
      <alignment horizontal="center"/>
    </xf>
    <xf numFmtId="0" fontId="3" fillId="0" borderId="8" xfId="0" applyFont="1" applyBorder="1" applyAlignment="1" applyProtection="1">
      <alignment horizontal="left" vertical="center"/>
      <protection locked="0"/>
    </xf>
    <xf numFmtId="0" fontId="3" fillId="0" borderId="0" xfId="0" applyFont="1" applyAlignment="1" applyProtection="1">
      <alignment horizontal="left" vertical="center"/>
      <protection locked="0"/>
    </xf>
    <xf numFmtId="0" fontId="3" fillId="0" borderId="4" xfId="0" applyFont="1" applyBorder="1" applyAlignment="1" applyProtection="1">
      <alignment horizontal="left" vertical="center"/>
      <protection locked="0"/>
    </xf>
    <xf numFmtId="49" fontId="3" fillId="0" borderId="27" xfId="0" applyNumberFormat="1" applyFont="1" applyBorder="1" applyAlignment="1" applyProtection="1">
      <alignment horizontal="center" vertical="center"/>
      <protection locked="0"/>
    </xf>
    <xf numFmtId="49" fontId="3" fillId="0" borderId="6" xfId="0" applyNumberFormat="1" applyFont="1" applyBorder="1" applyAlignment="1" applyProtection="1">
      <alignment horizontal="center" vertical="center"/>
      <protection locked="0"/>
    </xf>
    <xf numFmtId="49" fontId="3" fillId="0" borderId="11" xfId="0" applyNumberFormat="1" applyFont="1" applyBorder="1" applyAlignment="1" applyProtection="1">
      <alignment horizontal="center" vertical="center"/>
      <protection locked="0"/>
    </xf>
    <xf numFmtId="0" fontId="4" fillId="0" borderId="6" xfId="0" applyFont="1" applyBorder="1" applyAlignment="1" applyProtection="1">
      <alignment horizontal="left" vertical="center"/>
      <protection locked="0"/>
    </xf>
    <xf numFmtId="0" fontId="4" fillId="0" borderId="11" xfId="0" applyFont="1" applyBorder="1" applyAlignment="1" applyProtection="1">
      <alignment horizontal="left" vertical="center"/>
      <protection locked="0"/>
    </xf>
    <xf numFmtId="0" fontId="5" fillId="0" borderId="27" xfId="0" applyFont="1" applyBorder="1" applyAlignment="1" applyProtection="1">
      <alignment horizontal="center" vertical="center"/>
      <protection locked="0"/>
    </xf>
    <xf numFmtId="0" fontId="5" fillId="0" borderId="6" xfId="0" applyFont="1" applyBorder="1" applyAlignment="1" applyProtection="1">
      <alignment horizontal="center" vertical="center"/>
      <protection locked="0"/>
    </xf>
    <xf numFmtId="0" fontId="5" fillId="0" borderId="11" xfId="0" applyFont="1" applyBorder="1" applyAlignment="1" applyProtection="1">
      <alignment horizontal="center" vertical="center"/>
      <protection locked="0"/>
    </xf>
    <xf numFmtId="0" fontId="3" fillId="0" borderId="18" xfId="0" applyFont="1" applyBorder="1" applyAlignment="1" applyProtection="1">
      <alignment horizontal="left" vertical="center"/>
      <protection locked="0"/>
    </xf>
    <xf numFmtId="0" fontId="4" fillId="0" borderId="27" xfId="0" applyFont="1" applyBorder="1" applyAlignment="1" applyProtection="1">
      <alignment horizontal="center" vertical="center"/>
      <protection locked="0"/>
    </xf>
    <xf numFmtId="0" fontId="4" fillId="0" borderId="6" xfId="0" applyFont="1" applyBorder="1" applyAlignment="1" applyProtection="1">
      <alignment horizontal="center" vertical="center"/>
      <protection locked="0"/>
    </xf>
    <xf numFmtId="0" fontId="4" fillId="0" borderId="11" xfId="0" applyFont="1" applyBorder="1" applyAlignment="1" applyProtection="1">
      <alignment horizontal="center" vertical="center"/>
      <protection locked="0"/>
    </xf>
    <xf numFmtId="0" fontId="13" fillId="0" borderId="0" xfId="0" applyFont="1" applyAlignment="1" applyProtection="1">
      <alignment horizontal="center" vertical="center" shrinkToFit="1"/>
      <protection locked="0"/>
    </xf>
    <xf numFmtId="0" fontId="13" fillId="0" borderId="4" xfId="0" applyFont="1" applyBorder="1" applyAlignment="1" applyProtection="1">
      <alignment horizontal="center" vertical="center" shrinkToFit="1"/>
      <protection locked="0"/>
    </xf>
    <xf numFmtId="14" fontId="0" fillId="0" borderId="9" xfId="0" applyNumberFormat="1" applyBorder="1" applyAlignment="1" applyProtection="1">
      <alignment horizontal="center" vertical="center"/>
      <protection locked="0"/>
    </xf>
    <xf numFmtId="0" fontId="5" fillId="0" borderId="8" xfId="0" applyFont="1" applyBorder="1" applyAlignment="1" applyProtection="1">
      <alignment horizontal="center" vertical="center"/>
      <protection locked="0"/>
    </xf>
    <xf numFmtId="0" fontId="5" fillId="0" borderId="0" xfId="0" applyFont="1" applyAlignment="1" applyProtection="1">
      <alignment horizontal="center" vertical="center"/>
      <protection locked="0"/>
    </xf>
    <xf numFmtId="0" fontId="5" fillId="0" borderId="4" xfId="0" applyFont="1" applyBorder="1" applyAlignment="1" applyProtection="1">
      <alignment horizontal="center" vertical="center"/>
      <protection locked="0"/>
    </xf>
    <xf numFmtId="49" fontId="12" fillId="0" borderId="10" xfId="0" applyNumberFormat="1" applyFont="1" applyBorder="1" applyAlignment="1" applyProtection="1">
      <alignment horizontal="center" vertical="center"/>
      <protection locked="0"/>
    </xf>
    <xf numFmtId="49" fontId="12" fillId="0" borderId="28" xfId="0" applyNumberFormat="1" applyFont="1" applyBorder="1" applyAlignment="1" applyProtection="1">
      <alignment horizontal="center" vertical="center"/>
      <protection locked="0"/>
    </xf>
    <xf numFmtId="49" fontId="6" fillId="0" borderId="27" xfId="0" applyNumberFormat="1" applyFont="1" applyBorder="1" applyAlignment="1" applyProtection="1">
      <alignment horizontal="center" vertical="center" wrapText="1"/>
      <protection locked="0"/>
    </xf>
    <xf numFmtId="49" fontId="6" fillId="0" borderId="6" xfId="0" applyNumberFormat="1" applyFont="1" applyBorder="1" applyAlignment="1" applyProtection="1">
      <alignment horizontal="center" vertical="center" wrapText="1"/>
      <protection locked="0"/>
    </xf>
    <xf numFmtId="49" fontId="6" fillId="0" borderId="11" xfId="0" applyNumberFormat="1" applyFont="1" applyBorder="1" applyAlignment="1" applyProtection="1">
      <alignment horizontal="center" vertical="center" wrapText="1"/>
      <protection locked="0"/>
    </xf>
    <xf numFmtId="0" fontId="11" fillId="0" borderId="8" xfId="0" applyFont="1" applyBorder="1" applyAlignment="1">
      <alignment horizontal="center" vertical="center"/>
    </xf>
    <xf numFmtId="0" fontId="11" fillId="0" borderId="0" xfId="0" applyFont="1" applyAlignment="1">
      <alignment horizontal="center" vertical="center"/>
    </xf>
    <xf numFmtId="0" fontId="11" fillId="0" borderId="4" xfId="0" applyFont="1" applyBorder="1" applyAlignment="1">
      <alignment horizontal="center" vertical="center"/>
    </xf>
    <xf numFmtId="0" fontId="209" fillId="0" borderId="7" xfId="0" applyFont="1" applyBorder="1" applyAlignment="1">
      <alignment horizontal="center"/>
    </xf>
    <xf numFmtId="0" fontId="209" fillId="0" borderId="1" xfId="0" applyFont="1" applyBorder="1" applyAlignment="1">
      <alignment horizontal="center"/>
    </xf>
    <xf numFmtId="0" fontId="209" fillId="0" borderId="3" xfId="0" applyFont="1" applyBorder="1" applyAlignment="1">
      <alignment horizontal="center"/>
    </xf>
    <xf numFmtId="0" fontId="209" fillId="0" borderId="8" xfId="0" applyFont="1" applyBorder="1" applyAlignment="1">
      <alignment horizontal="center"/>
    </xf>
    <xf numFmtId="0" fontId="209" fillId="0" borderId="0" xfId="0" applyFont="1" applyAlignment="1">
      <alignment horizontal="center"/>
    </xf>
    <xf numFmtId="0" fontId="209" fillId="0" borderId="4" xfId="0" applyFont="1" applyBorder="1" applyAlignment="1">
      <alignment horizontal="center"/>
    </xf>
    <xf numFmtId="0" fontId="210" fillId="0" borderId="8" xfId="0" applyFont="1" applyBorder="1" applyAlignment="1" applyProtection="1">
      <alignment horizontal="center" vertical="top"/>
      <protection locked="0" hidden="1"/>
    </xf>
    <xf numFmtId="0" fontId="210" fillId="0" borderId="0" xfId="0" applyFont="1" applyAlignment="1" applyProtection="1">
      <alignment horizontal="center" vertical="top"/>
      <protection locked="0" hidden="1"/>
    </xf>
    <xf numFmtId="0" fontId="210" fillId="0" borderId="4" xfId="0" applyFont="1" applyBorder="1" applyAlignment="1" applyProtection="1">
      <alignment horizontal="center" vertical="top"/>
      <protection locked="0" hidden="1"/>
    </xf>
    <xf numFmtId="0" fontId="6" fillId="0" borderId="26" xfId="0" applyFont="1" applyBorder="1" applyAlignment="1">
      <alignment horizontal="center" textRotation="90" wrapText="1"/>
    </xf>
    <xf numFmtId="0" fontId="6" fillId="0" borderId="10" xfId="0" applyFont="1" applyBorder="1" applyAlignment="1">
      <alignment horizontal="center" textRotation="90" wrapText="1"/>
    </xf>
    <xf numFmtId="0" fontId="6" fillId="0" borderId="28" xfId="0" applyFont="1" applyBorder="1" applyAlignment="1">
      <alignment horizontal="center" textRotation="90" wrapText="1"/>
    </xf>
    <xf numFmtId="0" fontId="3" fillId="0" borderId="27" xfId="0" applyFont="1" applyBorder="1" applyAlignment="1" applyProtection="1">
      <alignment horizontal="center" vertical="center"/>
      <protection locked="0"/>
    </xf>
    <xf numFmtId="0" fontId="12" fillId="0" borderId="26" xfId="0" applyFont="1" applyBorder="1" applyAlignment="1" applyProtection="1">
      <alignment horizontal="center" vertical="center"/>
      <protection locked="0"/>
    </xf>
    <xf numFmtId="0" fontId="12" fillId="0" borderId="28" xfId="0" applyFont="1" applyBorder="1" applyAlignment="1" applyProtection="1">
      <alignment horizontal="center" vertical="center"/>
      <protection locked="0"/>
    </xf>
    <xf numFmtId="0" fontId="13" fillId="0" borderId="8" xfId="0" applyFont="1" applyBorder="1" applyAlignment="1">
      <alignment horizontal="center" vertical="center" shrinkToFit="1"/>
    </xf>
    <xf numFmtId="0" fontId="13" fillId="0" borderId="0" xfId="0" applyFont="1" applyAlignment="1">
      <alignment horizontal="center" vertical="center" shrinkToFit="1"/>
    </xf>
    <xf numFmtId="0" fontId="13" fillId="0" borderId="4" xfId="0" applyFont="1" applyBorder="1" applyAlignment="1">
      <alignment horizontal="center" vertical="center" shrinkToFit="1"/>
    </xf>
    <xf numFmtId="0" fontId="211" fillId="0" borderId="8" xfId="0" applyFont="1" applyBorder="1" applyAlignment="1">
      <alignment horizontal="center" vertical="top"/>
    </xf>
    <xf numFmtId="0" fontId="211" fillId="0" borderId="0" xfId="0" applyFont="1" applyAlignment="1">
      <alignment horizontal="center" vertical="top"/>
    </xf>
    <xf numFmtId="0" fontId="211" fillId="0" borderId="4" xfId="0" applyFont="1" applyBorder="1" applyAlignment="1">
      <alignment horizontal="center" vertical="top"/>
    </xf>
    <xf numFmtId="0" fontId="211" fillId="0" borderId="9" xfId="0" applyFont="1" applyBorder="1" applyAlignment="1">
      <alignment horizontal="center" vertical="top"/>
    </xf>
    <xf numFmtId="0" fontId="211" fillId="0" borderId="2" xfId="0" applyFont="1" applyBorder="1" applyAlignment="1">
      <alignment horizontal="center" vertical="top"/>
    </xf>
    <xf numFmtId="0" fontId="211" fillId="0" borderId="5" xfId="0" applyFont="1" applyBorder="1" applyAlignment="1">
      <alignment horizontal="center" vertical="top"/>
    </xf>
    <xf numFmtId="0" fontId="6" fillId="0" borderId="18" xfId="0" applyFont="1" applyBorder="1" applyAlignment="1">
      <alignment horizontal="center" vertical="center"/>
    </xf>
    <xf numFmtId="169" fontId="12" fillId="0" borderId="18" xfId="0" applyNumberFormat="1" applyFont="1" applyBorder="1" applyAlignment="1">
      <alignment horizontal="center" vertical="center"/>
    </xf>
    <xf numFmtId="169" fontId="12" fillId="0" borderId="7" xfId="0" applyNumberFormat="1" applyFont="1" applyBorder="1" applyAlignment="1">
      <alignment horizontal="center" vertical="center"/>
    </xf>
    <xf numFmtId="169" fontId="12" fillId="0" borderId="3" xfId="0" applyNumberFormat="1" applyFont="1" applyBorder="1" applyAlignment="1">
      <alignment horizontal="center" vertical="center"/>
    </xf>
    <xf numFmtId="169" fontId="12" fillId="0" borderId="9" xfId="0" applyNumberFormat="1" applyFont="1" applyBorder="1" applyAlignment="1">
      <alignment horizontal="center" vertical="center"/>
    </xf>
    <xf numFmtId="169" fontId="12" fillId="0" borderId="5" xfId="0" applyNumberFormat="1" applyFont="1" applyBorder="1" applyAlignment="1">
      <alignment horizontal="center" vertical="center"/>
    </xf>
    <xf numFmtId="0" fontId="9" fillId="0" borderId="18" xfId="0" applyFont="1" applyBorder="1" applyAlignment="1">
      <alignment horizontal="left" vertical="center"/>
    </xf>
    <xf numFmtId="169" fontId="12" fillId="0" borderId="18" xfId="0" applyNumberFormat="1" applyFont="1" applyBorder="1" applyAlignment="1">
      <alignment horizontal="center" vertical="center" shrinkToFit="1"/>
    </xf>
    <xf numFmtId="14" fontId="12" fillId="0" borderId="7" xfId="0" applyNumberFormat="1" applyFont="1" applyBorder="1" applyAlignment="1">
      <alignment horizontal="center" vertical="center"/>
    </xf>
    <xf numFmtId="14" fontId="12" fillId="0" borderId="3" xfId="0" applyNumberFormat="1" applyFont="1" applyBorder="1" applyAlignment="1">
      <alignment horizontal="center" vertical="center"/>
    </xf>
    <xf numFmtId="14" fontId="12" fillId="0" borderId="9" xfId="0" applyNumberFormat="1" applyFont="1" applyBorder="1" applyAlignment="1">
      <alignment horizontal="center" vertical="center"/>
    </xf>
    <xf numFmtId="14" fontId="12" fillId="0" borderId="5" xfId="0" applyNumberFormat="1" applyFont="1" applyBorder="1" applyAlignment="1">
      <alignment horizontal="center" vertical="center"/>
    </xf>
    <xf numFmtId="0" fontId="17" fillId="0" borderId="0" xfId="0" applyFont="1" applyAlignment="1" applyProtection="1">
      <alignment horizontal="left" vertical="center"/>
      <protection locked="0"/>
    </xf>
    <xf numFmtId="0" fontId="0" fillId="0" borderId="0" xfId="0" applyAlignment="1" applyProtection="1">
      <alignment vertical="center"/>
      <protection locked="0"/>
    </xf>
    <xf numFmtId="0" fontId="3" fillId="0" borderId="26" xfId="0" applyFont="1" applyBorder="1" applyAlignment="1">
      <alignment horizontal="center" vertical="center"/>
    </xf>
    <xf numFmtId="0" fontId="3" fillId="0" borderId="10" xfId="0" applyFont="1" applyBorder="1" applyAlignment="1">
      <alignment horizontal="center" vertical="center"/>
    </xf>
    <xf numFmtId="0" fontId="3" fillId="0" borderId="28" xfId="0" applyFont="1" applyBorder="1" applyAlignment="1">
      <alignment horizontal="center" vertical="center"/>
    </xf>
    <xf numFmtId="49" fontId="0" fillId="0" borderId="27" xfId="0" applyNumberFormat="1" applyBorder="1" applyAlignment="1">
      <alignment horizontal="center"/>
    </xf>
    <xf numFmtId="49" fontId="0" fillId="0" borderId="6" xfId="0" applyNumberFormat="1" applyBorder="1" applyAlignment="1">
      <alignment horizontal="center"/>
    </xf>
    <xf numFmtId="49" fontId="0" fillId="0" borderId="11" xfId="0" applyNumberFormat="1" applyBorder="1" applyAlignment="1">
      <alignment horizontal="center"/>
    </xf>
    <xf numFmtId="0" fontId="7" fillId="0" borderId="27" xfId="0" applyFont="1" applyBorder="1" applyAlignment="1">
      <alignment horizontal="center" vertical="center" shrinkToFit="1"/>
    </xf>
    <xf numFmtId="0" fontId="0" fillId="0" borderId="6" xfId="0" applyBorder="1" applyAlignment="1">
      <alignment shrinkToFit="1"/>
    </xf>
    <xf numFmtId="0" fontId="0" fillId="0" borderId="11" xfId="0" applyBorder="1" applyAlignment="1">
      <alignment shrinkToFit="1"/>
    </xf>
    <xf numFmtId="0" fontId="0" fillId="0" borderId="7" xfId="0" applyBorder="1" applyAlignment="1">
      <alignment horizontal="center"/>
    </xf>
    <xf numFmtId="0" fontId="0" fillId="0" borderId="1"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0" borderId="0" xfId="0" applyAlignment="1">
      <alignment horizontal="center"/>
    </xf>
    <xf numFmtId="0" fontId="0" fillId="0" borderId="4" xfId="0" applyBorder="1" applyAlignment="1">
      <alignment horizontal="center"/>
    </xf>
    <xf numFmtId="169" fontId="21" fillId="0" borderId="18" xfId="0" applyNumberFormat="1" applyFont="1" applyBorder="1" applyAlignment="1">
      <alignment horizontal="center" vertical="center" shrinkToFit="1"/>
    </xf>
    <xf numFmtId="0" fontId="8" fillId="3" borderId="0" xfId="18" applyFont="1" applyFill="1" applyAlignment="1" applyProtection="1">
      <alignment horizontal="center" vertical="center"/>
      <protection locked="0"/>
    </xf>
    <xf numFmtId="0" fontId="7" fillId="13" borderId="58" xfId="18" applyFont="1" applyFill="1" applyBorder="1" applyAlignment="1" applyProtection="1">
      <alignment horizontal="right" vertical="center" wrapText="1"/>
      <protection hidden="1"/>
    </xf>
    <xf numFmtId="0" fontId="7" fillId="13" borderId="17" xfId="18" applyFont="1" applyFill="1" applyBorder="1" applyAlignment="1" applyProtection="1">
      <alignment horizontal="right" vertical="center" wrapText="1"/>
      <protection hidden="1"/>
    </xf>
    <xf numFmtId="0" fontId="7" fillId="13" borderId="19" xfId="18" applyFont="1" applyFill="1" applyBorder="1" applyAlignment="1" applyProtection="1">
      <alignment horizontal="right" vertical="center" wrapText="1"/>
      <protection hidden="1"/>
    </xf>
    <xf numFmtId="0" fontId="7" fillId="13" borderId="18" xfId="18" applyFont="1" applyFill="1" applyBorder="1" applyAlignment="1" applyProtection="1">
      <alignment horizontal="right" vertical="center" wrapText="1"/>
      <protection hidden="1"/>
    </xf>
    <xf numFmtId="0" fontId="214" fillId="3" borderId="26" xfId="18" applyFont="1" applyFill="1" applyBorder="1" applyAlignment="1" applyProtection="1">
      <alignment horizontal="center" vertical="center" textRotation="90"/>
      <protection hidden="1"/>
    </xf>
    <xf numFmtId="0" fontId="214" fillId="3" borderId="10" xfId="18" applyFont="1" applyFill="1" applyBorder="1" applyAlignment="1" applyProtection="1">
      <alignment horizontal="center" vertical="center" textRotation="90"/>
      <protection hidden="1"/>
    </xf>
    <xf numFmtId="0" fontId="214" fillId="3" borderId="28" xfId="18" applyFont="1" applyFill="1" applyBorder="1" applyAlignment="1" applyProtection="1">
      <alignment horizontal="center" vertical="center" textRotation="90"/>
      <protection hidden="1"/>
    </xf>
    <xf numFmtId="0" fontId="214" fillId="13" borderId="49" xfId="18" applyFont="1" applyFill="1" applyBorder="1" applyAlignment="1" applyProtection="1">
      <alignment horizontal="center" vertical="center"/>
      <protection hidden="1"/>
    </xf>
    <xf numFmtId="0" fontId="214" fillId="13" borderId="50" xfId="18" applyFont="1" applyFill="1" applyBorder="1" applyAlignment="1" applyProtection="1">
      <alignment horizontal="center" vertical="center"/>
      <protection hidden="1"/>
    </xf>
    <xf numFmtId="0" fontId="152" fillId="13" borderId="42" xfId="18" applyFont="1" applyFill="1" applyBorder="1" applyAlignment="1" applyProtection="1">
      <alignment horizontal="center" vertical="center" textRotation="90" wrapText="1"/>
      <protection hidden="1"/>
    </xf>
    <xf numFmtId="0" fontId="152" fillId="13" borderId="68" xfId="18" applyFont="1" applyFill="1" applyBorder="1" applyAlignment="1" applyProtection="1">
      <alignment horizontal="center" vertical="center" textRotation="90" wrapText="1"/>
      <protection hidden="1"/>
    </xf>
    <xf numFmtId="0" fontId="152" fillId="13" borderId="37" xfId="18" applyFont="1" applyFill="1" applyBorder="1" applyAlignment="1" applyProtection="1">
      <alignment horizontal="center" vertical="center" textRotation="90" wrapText="1"/>
      <protection hidden="1"/>
    </xf>
    <xf numFmtId="0" fontId="2" fillId="13" borderId="43" xfId="18" applyFont="1" applyFill="1" applyBorder="1" applyAlignment="1" applyProtection="1">
      <alignment horizontal="center" vertical="center" textRotation="90" wrapText="1"/>
      <protection hidden="1"/>
    </xf>
    <xf numFmtId="0" fontId="2" fillId="13" borderId="69" xfId="18" applyFont="1" applyFill="1" applyBorder="1" applyAlignment="1" applyProtection="1">
      <alignment horizontal="center" vertical="center" textRotation="90" wrapText="1"/>
      <protection hidden="1"/>
    </xf>
    <xf numFmtId="0" fontId="2" fillId="13" borderId="30" xfId="18" applyFont="1" applyFill="1" applyBorder="1" applyAlignment="1" applyProtection="1">
      <alignment horizontal="center" vertical="center" textRotation="90" wrapText="1"/>
      <protection hidden="1"/>
    </xf>
    <xf numFmtId="0" fontId="214" fillId="6" borderId="55" xfId="18" applyFont="1" applyFill="1" applyBorder="1" applyAlignment="1" applyProtection="1">
      <alignment horizontal="center" vertical="center" wrapText="1"/>
      <protection locked="0"/>
    </xf>
    <xf numFmtId="0" fontId="214" fillId="6" borderId="36" xfId="18" applyFont="1" applyFill="1" applyBorder="1" applyAlignment="1" applyProtection="1">
      <alignment horizontal="center" vertical="center" wrapText="1"/>
      <protection locked="0"/>
    </xf>
    <xf numFmtId="0" fontId="214" fillId="6" borderId="56" xfId="18" applyFont="1" applyFill="1" applyBorder="1" applyAlignment="1" applyProtection="1">
      <alignment horizontal="center" vertical="center" wrapText="1"/>
      <protection locked="0"/>
    </xf>
    <xf numFmtId="2" fontId="2" fillId="13" borderId="26" xfId="18" applyNumberFormat="1" applyFont="1" applyFill="1" applyBorder="1" applyAlignment="1" applyProtection="1">
      <alignment horizontal="center" vertical="center" textRotation="90" wrapText="1"/>
      <protection hidden="1"/>
    </xf>
    <xf numFmtId="2" fontId="2" fillId="13" borderId="10" xfId="18" applyNumberFormat="1" applyFont="1" applyFill="1" applyBorder="1" applyAlignment="1" applyProtection="1">
      <alignment horizontal="center" vertical="center" textRotation="90" wrapText="1"/>
      <protection hidden="1"/>
    </xf>
    <xf numFmtId="2" fontId="2" fillId="13" borderId="28" xfId="18" applyNumberFormat="1" applyFont="1" applyFill="1" applyBorder="1" applyAlignment="1" applyProtection="1">
      <alignment horizontal="center" vertical="center" textRotation="90" wrapText="1"/>
      <protection hidden="1"/>
    </xf>
    <xf numFmtId="167" fontId="8" fillId="3" borderId="47" xfId="18" applyNumberFormat="1" applyFont="1" applyFill="1" applyBorder="1" applyAlignment="1" applyProtection="1">
      <alignment horizontal="center" vertical="center" wrapText="1" shrinkToFit="1"/>
      <protection locked="0"/>
    </xf>
    <xf numFmtId="167" fontId="8" fillId="3" borderId="29" xfId="18" applyNumberFormat="1" applyFont="1" applyFill="1" applyBorder="1" applyAlignment="1" applyProtection="1">
      <alignment horizontal="center" vertical="center" wrapText="1" shrinkToFit="1"/>
      <protection locked="0"/>
    </xf>
    <xf numFmtId="167" fontId="8" fillId="3" borderId="34" xfId="18" applyNumberFormat="1" applyFont="1" applyFill="1" applyBorder="1" applyAlignment="1" applyProtection="1">
      <alignment horizontal="center" vertical="center" wrapText="1" shrinkToFit="1"/>
      <protection locked="0"/>
    </xf>
    <xf numFmtId="167" fontId="8" fillId="3" borderId="51" xfId="18" applyNumberFormat="1" applyFont="1" applyFill="1" applyBorder="1" applyAlignment="1" applyProtection="1">
      <alignment horizontal="center" vertical="center" wrapText="1" shrinkToFit="1"/>
      <protection locked="0"/>
    </xf>
    <xf numFmtId="0" fontId="214" fillId="13" borderId="46" xfId="18" applyFont="1" applyFill="1" applyBorder="1" applyAlignment="1" applyProtection="1">
      <alignment horizontal="center" vertical="center" wrapText="1"/>
      <protection hidden="1"/>
    </xf>
    <xf numFmtId="0" fontId="214" fillId="13" borderId="2" xfId="18" applyFont="1" applyFill="1" applyBorder="1" applyAlignment="1" applyProtection="1">
      <alignment horizontal="center" vertical="center" wrapText="1"/>
      <protection hidden="1"/>
    </xf>
    <xf numFmtId="0" fontId="214" fillId="13" borderId="49" xfId="18" applyFont="1" applyFill="1" applyBorder="1" applyAlignment="1" applyProtection="1">
      <alignment horizontal="center" vertical="center" wrapText="1"/>
      <protection hidden="1"/>
    </xf>
    <xf numFmtId="0" fontId="214" fillId="13" borderId="50" xfId="18" applyFont="1" applyFill="1" applyBorder="1" applyAlignment="1" applyProtection="1">
      <alignment horizontal="center" vertical="center" wrapText="1"/>
      <protection hidden="1"/>
    </xf>
    <xf numFmtId="0" fontId="2" fillId="13" borderId="12" xfId="18" applyFont="1" applyFill="1" applyBorder="1" applyAlignment="1" applyProtection="1">
      <alignment horizontal="center" vertical="center" wrapText="1"/>
      <protection hidden="1"/>
    </xf>
    <xf numFmtId="0" fontId="2" fillId="13" borderId="13" xfId="18" applyFont="1" applyFill="1" applyBorder="1" applyAlignment="1" applyProtection="1">
      <alignment horizontal="center" vertical="center"/>
      <protection hidden="1"/>
    </xf>
    <xf numFmtId="0" fontId="2" fillId="13" borderId="14" xfId="18" applyFont="1" applyFill="1" applyBorder="1" applyAlignment="1" applyProtection="1">
      <alignment horizontal="center" vertical="center"/>
      <protection hidden="1"/>
    </xf>
    <xf numFmtId="0" fontId="2" fillId="13" borderId="46" xfId="18" applyFont="1" applyFill="1" applyBorder="1" applyAlignment="1" applyProtection="1">
      <alignment horizontal="center" vertical="center"/>
      <protection hidden="1"/>
    </xf>
    <xf numFmtId="0" fontId="2" fillId="13" borderId="2" xfId="18" applyFont="1" applyFill="1" applyBorder="1" applyAlignment="1" applyProtection="1">
      <alignment horizontal="center" vertical="center"/>
      <protection hidden="1"/>
    </xf>
    <xf numFmtId="0" fontId="2" fillId="13" borderId="41" xfId="18" applyFont="1" applyFill="1" applyBorder="1" applyAlignment="1" applyProtection="1">
      <alignment horizontal="center" vertical="center"/>
      <protection hidden="1"/>
    </xf>
    <xf numFmtId="0" fontId="22" fillId="13" borderId="12" xfId="18" applyFont="1" applyFill="1" applyBorder="1" applyAlignment="1" applyProtection="1">
      <alignment horizontal="center" vertical="center" wrapText="1"/>
      <protection hidden="1"/>
    </xf>
    <xf numFmtId="0" fontId="22" fillId="13" borderId="14" xfId="18" applyFont="1" applyFill="1" applyBorder="1" applyAlignment="1" applyProtection="1">
      <alignment horizontal="center" vertical="center" wrapText="1"/>
      <protection hidden="1"/>
    </xf>
    <xf numFmtId="0" fontId="22" fillId="13" borderId="15" xfId="18" applyFont="1" applyFill="1" applyBorder="1" applyAlignment="1" applyProtection="1">
      <alignment horizontal="center" vertical="center" wrapText="1"/>
      <protection hidden="1"/>
    </xf>
    <xf numFmtId="0" fontId="22" fillId="13" borderId="16" xfId="18" applyFont="1" applyFill="1" applyBorder="1" applyAlignment="1" applyProtection="1">
      <alignment horizontal="center" vertical="center" wrapText="1"/>
      <protection hidden="1"/>
    </xf>
    <xf numFmtId="0" fontId="22" fillId="13" borderId="55" xfId="18" applyFont="1" applyFill="1" applyBorder="1" applyAlignment="1" applyProtection="1">
      <alignment horizontal="center" vertical="center" wrapText="1"/>
      <protection hidden="1"/>
    </xf>
    <xf numFmtId="0" fontId="22" fillId="13" borderId="56" xfId="18" applyFont="1" applyFill="1" applyBorder="1" applyAlignment="1" applyProtection="1">
      <alignment horizontal="center" vertical="center" wrapText="1"/>
      <protection hidden="1"/>
    </xf>
    <xf numFmtId="167" fontId="23" fillId="13" borderId="13" xfId="18" applyNumberFormat="1" applyFont="1" applyFill="1" applyBorder="1" applyAlignment="1" applyProtection="1">
      <alignment horizontal="center" vertical="center" wrapText="1"/>
      <protection hidden="1"/>
    </xf>
    <xf numFmtId="167" fontId="23" fillId="13" borderId="36" xfId="18" applyNumberFormat="1" applyFont="1" applyFill="1" applyBorder="1" applyAlignment="1" applyProtection="1">
      <alignment horizontal="center" vertical="center" wrapText="1"/>
      <protection hidden="1"/>
    </xf>
    <xf numFmtId="0" fontId="214" fillId="0" borderId="12" xfId="15" applyFont="1" applyBorder="1" applyAlignment="1" applyProtection="1">
      <alignment horizontal="center" vertical="center" wrapText="1" shrinkToFit="1"/>
      <protection locked="0"/>
    </xf>
    <xf numFmtId="0" fontId="214" fillId="0" borderId="13" xfId="15" applyFont="1" applyBorder="1" applyAlignment="1" applyProtection="1">
      <alignment horizontal="center" vertical="center" wrapText="1" shrinkToFit="1"/>
      <protection locked="0"/>
    </xf>
    <xf numFmtId="0" fontId="214" fillId="0" borderId="14" xfId="15" applyFont="1" applyBorder="1" applyAlignment="1" applyProtection="1">
      <alignment horizontal="center" vertical="center" wrapText="1" shrinkToFit="1"/>
      <protection locked="0"/>
    </xf>
    <xf numFmtId="0" fontId="214" fillId="0" borderId="55" xfId="15" applyFont="1" applyBorder="1" applyAlignment="1" applyProtection="1">
      <alignment horizontal="center" vertical="center" wrapText="1" shrinkToFit="1"/>
      <protection locked="0"/>
    </xf>
    <xf numFmtId="0" fontId="214" fillId="0" borderId="36" xfId="15" applyFont="1" applyBorder="1" applyAlignment="1" applyProtection="1">
      <alignment horizontal="center" vertical="center" wrapText="1" shrinkToFit="1"/>
      <protection locked="0"/>
    </xf>
    <xf numFmtId="0" fontId="214" fillId="0" borderId="56" xfId="15" applyFont="1" applyBorder="1" applyAlignment="1" applyProtection="1">
      <alignment horizontal="center" vertical="center" wrapText="1" shrinkToFit="1"/>
      <protection locked="0"/>
    </xf>
    <xf numFmtId="0" fontId="8" fillId="3" borderId="2" xfId="18" applyFont="1" applyFill="1" applyBorder="1" applyAlignment="1" applyProtection="1">
      <alignment horizontal="center" vertical="center"/>
      <protection locked="0"/>
    </xf>
    <xf numFmtId="0" fontId="8" fillId="3" borderId="13" xfId="22" applyFont="1" applyFill="1" applyBorder="1" applyAlignment="1" applyProtection="1">
      <alignment horizontal="right" vertical="center"/>
      <protection hidden="1"/>
    </xf>
    <xf numFmtId="0" fontId="242" fillId="13" borderId="65" xfId="18" applyFont="1" applyFill="1" applyBorder="1" applyAlignment="1" applyProtection="1">
      <alignment horizontal="center" vertical="center"/>
      <protection hidden="1"/>
    </xf>
    <xf numFmtId="0" fontId="242" fillId="13" borderId="6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wrapText="1"/>
      <protection hidden="1"/>
    </xf>
    <xf numFmtId="0" fontId="2" fillId="13" borderId="48" xfId="18" applyFont="1" applyFill="1" applyBorder="1" applyAlignment="1" applyProtection="1">
      <alignment horizontal="center" vertical="center" shrinkToFit="1"/>
      <protection hidden="1"/>
    </xf>
    <xf numFmtId="0" fontId="2" fillId="13" borderId="49" xfId="18" applyFont="1" applyFill="1" applyBorder="1" applyAlignment="1" applyProtection="1">
      <alignment horizontal="center" vertical="center" shrinkToFit="1"/>
      <protection hidden="1"/>
    </xf>
    <xf numFmtId="0" fontId="9" fillId="13" borderId="7" xfId="17" applyFont="1" applyFill="1" applyBorder="1" applyAlignment="1" applyProtection="1">
      <alignment horizontal="center" vertical="center" shrinkToFit="1"/>
      <protection hidden="1"/>
    </xf>
    <xf numFmtId="0" fontId="9" fillId="13" borderId="1" xfId="17" applyFont="1" applyFill="1" applyBorder="1" applyAlignment="1" applyProtection="1">
      <alignment horizontal="center" vertical="center" shrinkToFit="1"/>
      <protection hidden="1"/>
    </xf>
    <xf numFmtId="0" fontId="9" fillId="13" borderId="44" xfId="17" applyFont="1" applyFill="1" applyBorder="1" applyAlignment="1" applyProtection="1">
      <alignment horizontal="center" vertical="center" shrinkToFit="1"/>
      <protection hidden="1"/>
    </xf>
    <xf numFmtId="0" fontId="9" fillId="13" borderId="9" xfId="17" applyFont="1" applyFill="1" applyBorder="1" applyAlignment="1" applyProtection="1">
      <alignment horizontal="center" vertical="center" shrinkToFit="1"/>
      <protection hidden="1"/>
    </xf>
    <xf numFmtId="0" fontId="9" fillId="13" borderId="2" xfId="17" applyFont="1" applyFill="1" applyBorder="1" applyAlignment="1" applyProtection="1">
      <alignment horizontal="center" vertical="center" shrinkToFit="1"/>
      <protection hidden="1"/>
    </xf>
    <xf numFmtId="0" fontId="9" fillId="13" borderId="41" xfId="17" applyFont="1" applyFill="1" applyBorder="1" applyAlignment="1" applyProtection="1">
      <alignment horizontal="center" vertical="center" shrinkToFit="1"/>
      <protection hidden="1"/>
    </xf>
    <xf numFmtId="0" fontId="8" fillId="13" borderId="20" xfId="18" applyFont="1" applyFill="1" applyBorder="1" applyAlignment="1" applyProtection="1">
      <alignment horizontal="left" vertical="center"/>
      <protection hidden="1"/>
    </xf>
    <xf numFmtId="0" fontId="8" fillId="13" borderId="21" xfId="18" applyFont="1" applyFill="1" applyBorder="1" applyAlignment="1" applyProtection="1">
      <alignment horizontal="left" vertical="center"/>
      <protection hidden="1"/>
    </xf>
    <xf numFmtId="0" fontId="213" fillId="3" borderId="0" xfId="18" applyFont="1" applyFill="1" applyAlignment="1" applyProtection="1">
      <alignment horizontal="center" vertical="center"/>
      <protection hidden="1"/>
    </xf>
    <xf numFmtId="0" fontId="222" fillId="3" borderId="0" xfId="22" applyFont="1" applyFill="1" applyBorder="1" applyAlignment="1" applyProtection="1">
      <alignment horizontal="center" vertical="center"/>
      <protection hidden="1"/>
    </xf>
    <xf numFmtId="0" fontId="222" fillId="3" borderId="13" xfId="22" applyFont="1" applyFill="1" applyBorder="1" applyAlignment="1" applyProtection="1">
      <alignment horizontal="center" vertical="center"/>
      <protection hidden="1"/>
    </xf>
    <xf numFmtId="0" fontId="9" fillId="13" borderId="20" xfId="18" applyFont="1" applyFill="1" applyBorder="1" applyAlignment="1" applyProtection="1">
      <alignment horizontal="center" vertical="center" wrapText="1" shrinkToFit="1"/>
      <protection hidden="1"/>
    </xf>
    <xf numFmtId="0" fontId="9" fillId="13" borderId="21" xfId="18" applyFont="1" applyFill="1" applyBorder="1" applyAlignment="1" applyProtection="1">
      <alignment horizontal="center" vertical="center" wrapText="1" shrinkToFit="1"/>
      <protection hidden="1"/>
    </xf>
    <xf numFmtId="0" fontId="18" fillId="13" borderId="66"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protection hidden="1"/>
    </xf>
    <xf numFmtId="0" fontId="230" fillId="13" borderId="67" xfId="18" applyFont="1" applyFill="1" applyBorder="1" applyAlignment="1" applyProtection="1">
      <alignment horizontal="center"/>
      <protection hidden="1"/>
    </xf>
    <xf numFmtId="0" fontId="4" fillId="13" borderId="37" xfId="18" applyFont="1" applyFill="1" applyBorder="1" applyAlignment="1" applyProtection="1">
      <alignment horizontal="center" vertical="center" textRotation="90"/>
      <protection hidden="1"/>
    </xf>
    <xf numFmtId="0" fontId="6" fillId="13" borderId="19" xfId="18" applyFont="1" applyFill="1" applyBorder="1" applyAlignment="1" applyProtection="1">
      <alignment horizontal="center" vertical="center" textRotation="90"/>
      <protection hidden="1"/>
    </xf>
    <xf numFmtId="0" fontId="2" fillId="13" borderId="58" xfId="15" applyFont="1" applyFill="1" applyBorder="1" applyAlignment="1" applyProtection="1">
      <alignment horizontal="center" vertical="center"/>
      <protection hidden="1"/>
    </xf>
    <xf numFmtId="0" fontId="2" fillId="13" borderId="17" xfId="15" applyFont="1" applyFill="1" applyBorder="1" applyAlignment="1" applyProtection="1">
      <alignment horizontal="center" vertical="center"/>
      <protection hidden="1"/>
    </xf>
    <xf numFmtId="0" fontId="2" fillId="13" borderId="19" xfId="15" applyFont="1" applyFill="1" applyBorder="1" applyAlignment="1" applyProtection="1">
      <alignment horizontal="center" vertical="center"/>
      <protection hidden="1"/>
    </xf>
    <xf numFmtId="0" fontId="2" fillId="13" borderId="18" xfId="15" applyFont="1" applyFill="1" applyBorder="1" applyAlignment="1" applyProtection="1">
      <alignment horizontal="center" vertical="center"/>
      <protection hidden="1"/>
    </xf>
    <xf numFmtId="0" fontId="2" fillId="13" borderId="42" xfId="15" applyFont="1" applyFill="1" applyBorder="1" applyAlignment="1" applyProtection="1">
      <alignment horizontal="center" vertical="center"/>
      <protection hidden="1"/>
    </xf>
    <xf numFmtId="0" fontId="2" fillId="13" borderId="26" xfId="15" applyFont="1" applyFill="1" applyBorder="1" applyAlignment="1" applyProtection="1">
      <alignment horizontal="center" vertical="center"/>
      <protection hidden="1"/>
    </xf>
    <xf numFmtId="0" fontId="214" fillId="0" borderId="17" xfId="15" applyFont="1" applyBorder="1" applyAlignment="1" applyProtection="1">
      <alignment horizontal="center" vertical="center"/>
      <protection locked="0"/>
    </xf>
    <xf numFmtId="0" fontId="214" fillId="0" borderId="18" xfId="15" applyFont="1" applyBorder="1" applyAlignment="1" applyProtection="1">
      <alignment horizontal="center" vertical="center"/>
      <protection locked="0"/>
    </xf>
    <xf numFmtId="0" fontId="214" fillId="0" borderId="26" xfId="15" applyFont="1" applyBorder="1" applyAlignment="1" applyProtection="1">
      <alignment horizontal="center" vertical="center"/>
      <protection locked="0"/>
    </xf>
    <xf numFmtId="0" fontId="2" fillId="0" borderId="72" xfId="15" applyFont="1" applyBorder="1" applyAlignment="1" applyProtection="1">
      <alignment horizontal="center" vertical="center" wrapText="1"/>
      <protection locked="0"/>
    </xf>
    <xf numFmtId="0" fontId="2" fillId="0" borderId="28" xfId="15" applyFont="1" applyBorder="1" applyAlignment="1" applyProtection="1">
      <alignment horizontal="center" vertical="center" wrapText="1"/>
      <protection locked="0"/>
    </xf>
    <xf numFmtId="0" fontId="214" fillId="13" borderId="71" xfId="15" applyFont="1" applyFill="1" applyBorder="1" applyAlignment="1" applyProtection="1">
      <alignment horizontal="center" vertical="center" wrapText="1"/>
      <protection hidden="1"/>
    </xf>
    <xf numFmtId="0" fontId="214" fillId="13" borderId="36" xfId="15" applyFont="1" applyFill="1" applyBorder="1" applyAlignment="1" applyProtection="1">
      <alignment horizontal="center" vertical="center" wrapText="1"/>
      <protection hidden="1"/>
    </xf>
    <xf numFmtId="0" fontId="214" fillId="13" borderId="56" xfId="15" applyFont="1" applyFill="1" applyBorder="1" applyAlignment="1" applyProtection="1">
      <alignment horizontal="center" vertical="center" wrapText="1"/>
      <protection hidden="1"/>
    </xf>
    <xf numFmtId="0" fontId="214" fillId="13" borderId="72" xfId="15" applyFont="1" applyFill="1" applyBorder="1" applyAlignment="1" applyProtection="1">
      <alignment horizontal="center" vertical="center" wrapText="1"/>
      <protection hidden="1"/>
    </xf>
    <xf numFmtId="0" fontId="214" fillId="13" borderId="28" xfId="15" applyFont="1" applyFill="1" applyBorder="1" applyAlignment="1" applyProtection="1">
      <alignment horizontal="center" vertical="center" wrapText="1"/>
      <protection hidden="1"/>
    </xf>
    <xf numFmtId="0" fontId="2" fillId="13" borderId="53" xfId="15" applyFont="1" applyFill="1" applyBorder="1" applyAlignment="1" applyProtection="1">
      <alignment horizontal="center" vertical="center" wrapText="1"/>
      <protection hidden="1"/>
    </xf>
    <xf numFmtId="0" fontId="2" fillId="13" borderId="13" xfId="15" applyFont="1" applyFill="1" applyBorder="1" applyAlignment="1" applyProtection="1">
      <alignment horizontal="center" vertical="center" wrapText="1"/>
      <protection hidden="1"/>
    </xf>
    <xf numFmtId="0" fontId="2" fillId="13" borderId="14" xfId="15" applyFont="1" applyFill="1" applyBorder="1" applyAlignment="1" applyProtection="1">
      <alignment horizontal="center" vertical="center" wrapText="1"/>
      <protection hidden="1"/>
    </xf>
    <xf numFmtId="0" fontId="2" fillId="13" borderId="9" xfId="15" applyFont="1" applyFill="1" applyBorder="1" applyAlignment="1" applyProtection="1">
      <alignment horizontal="center" vertical="center" wrapText="1"/>
      <protection hidden="1"/>
    </xf>
    <xf numFmtId="0" fontId="2" fillId="13" borderId="2" xfId="15" applyFont="1" applyFill="1" applyBorder="1" applyAlignment="1" applyProtection="1">
      <alignment horizontal="center" vertical="center" wrapText="1"/>
      <protection hidden="1"/>
    </xf>
    <xf numFmtId="0" fontId="2" fillId="13" borderId="41" xfId="15" applyFont="1" applyFill="1" applyBorder="1" applyAlignment="1" applyProtection="1">
      <alignment horizontal="center" vertical="center" wrapText="1"/>
      <protection hidden="1"/>
    </xf>
    <xf numFmtId="0" fontId="4" fillId="13" borderId="48" xfId="18" applyFont="1" applyFill="1" applyBorder="1" applyAlignment="1" applyProtection="1">
      <alignment horizontal="center" vertical="center"/>
      <protection hidden="1"/>
    </xf>
    <xf numFmtId="0" fontId="4" fillId="13" borderId="49" xfId="18" applyFont="1" applyFill="1" applyBorder="1" applyAlignment="1" applyProtection="1">
      <alignment horizontal="center" vertical="center"/>
      <protection hidden="1"/>
    </xf>
    <xf numFmtId="0" fontId="4" fillId="13" borderId="50" xfId="18" applyFont="1" applyFill="1" applyBorder="1" applyAlignment="1" applyProtection="1">
      <alignment horizontal="center" vertical="center"/>
      <protection hidden="1"/>
    </xf>
    <xf numFmtId="0" fontId="39" fillId="13" borderId="12" xfId="18" applyFont="1" applyFill="1" applyBorder="1" applyAlignment="1" applyProtection="1">
      <alignment horizontal="center" vertical="center"/>
      <protection hidden="1"/>
    </xf>
    <xf numFmtId="0" fontId="39" fillId="13" borderId="13" xfId="18" applyFont="1" applyFill="1" applyBorder="1" applyAlignment="1" applyProtection="1">
      <alignment horizontal="center" vertical="center"/>
      <protection hidden="1"/>
    </xf>
    <xf numFmtId="0" fontId="39" fillId="13" borderId="14" xfId="18" applyFont="1" applyFill="1" applyBorder="1" applyAlignment="1" applyProtection="1">
      <alignment horizontal="center" vertical="center"/>
      <protection hidden="1"/>
    </xf>
    <xf numFmtId="0" fontId="4" fillId="13" borderId="58" xfId="18" applyFont="1" applyFill="1" applyBorder="1" applyAlignment="1" applyProtection="1">
      <alignment horizontal="center" vertical="center" textRotation="90" wrapText="1"/>
      <protection hidden="1"/>
    </xf>
    <xf numFmtId="0" fontId="4" fillId="13" borderId="19" xfId="18" applyFont="1" applyFill="1" applyBorder="1" applyAlignment="1" applyProtection="1">
      <alignment horizontal="center" vertical="center" textRotation="90" wrapText="1"/>
      <protection hidden="1"/>
    </xf>
    <xf numFmtId="0" fontId="4" fillId="13" borderId="20" xfId="18" applyFont="1" applyFill="1" applyBorder="1" applyAlignment="1" applyProtection="1">
      <alignment horizontal="center" vertical="center" textRotation="90" wrapText="1"/>
      <protection hidden="1"/>
    </xf>
    <xf numFmtId="0" fontId="4" fillId="13" borderId="72" xfId="18" applyFont="1" applyFill="1" applyBorder="1" applyAlignment="1" applyProtection="1">
      <alignment horizontal="center" vertical="center" textRotation="90" wrapText="1"/>
      <protection hidden="1"/>
    </xf>
    <xf numFmtId="0" fontId="4" fillId="13" borderId="10" xfId="18" applyFont="1" applyFill="1" applyBorder="1" applyAlignment="1" applyProtection="1">
      <alignment horizontal="center" vertical="center" textRotation="90" wrapText="1"/>
      <protection hidden="1"/>
    </xf>
    <xf numFmtId="0" fontId="4" fillId="13" borderId="62" xfId="18" applyFont="1" applyFill="1" applyBorder="1" applyAlignment="1" applyProtection="1">
      <alignment horizontal="center" vertical="center" textRotation="90" wrapText="1"/>
      <protection hidden="1"/>
    </xf>
    <xf numFmtId="0" fontId="4" fillId="13" borderId="17" xfId="18" applyFont="1" applyFill="1" applyBorder="1" applyAlignment="1" applyProtection="1">
      <alignment horizontal="center" vertical="center" textRotation="90" wrapText="1"/>
      <protection hidden="1"/>
    </xf>
    <xf numFmtId="0" fontId="4" fillId="13" borderId="18" xfId="18" applyFont="1" applyFill="1" applyBorder="1" applyAlignment="1" applyProtection="1">
      <alignment horizontal="center" vertical="center" textRotation="90" wrapText="1"/>
      <protection hidden="1"/>
    </xf>
    <xf numFmtId="0" fontId="4" fillId="13" borderId="21" xfId="18" applyFont="1" applyFill="1" applyBorder="1" applyAlignment="1" applyProtection="1">
      <alignment horizontal="center" vertical="center" textRotation="90" wrapText="1"/>
      <protection hidden="1"/>
    </xf>
    <xf numFmtId="0" fontId="4" fillId="13" borderId="38" xfId="18" applyFont="1" applyFill="1" applyBorder="1" applyAlignment="1" applyProtection="1">
      <alignment horizontal="center" vertical="center" textRotation="90" wrapText="1"/>
      <protection hidden="1"/>
    </xf>
    <xf numFmtId="0" fontId="4" fillId="13" borderId="22" xfId="18" applyFont="1" applyFill="1" applyBorder="1" applyAlignment="1" applyProtection="1">
      <alignment horizontal="center" vertical="center" textRotation="90" wrapText="1"/>
      <protection hidden="1"/>
    </xf>
    <xf numFmtId="0" fontId="4" fillId="13" borderId="31" xfId="18" applyFont="1" applyFill="1" applyBorder="1" applyAlignment="1" applyProtection="1">
      <alignment horizontal="center" vertical="center" textRotation="90" wrapText="1"/>
      <protection hidden="1"/>
    </xf>
    <xf numFmtId="1" fontId="4" fillId="13" borderId="0" xfId="18" applyNumberFormat="1" applyFont="1" applyFill="1" applyAlignment="1" applyProtection="1">
      <alignment horizontal="center" vertical="center" textRotation="90"/>
      <protection hidden="1"/>
    </xf>
    <xf numFmtId="0" fontId="227" fillId="13" borderId="0" xfId="18" applyFont="1" applyFill="1" applyAlignment="1" applyProtection="1">
      <alignment horizontal="center" vertical="center" textRotation="90"/>
      <protection hidden="1"/>
    </xf>
    <xf numFmtId="0" fontId="227" fillId="13" borderId="2" xfId="18" applyFont="1" applyFill="1" applyBorder="1" applyAlignment="1" applyProtection="1">
      <alignment horizontal="center" vertical="center" textRotation="90"/>
      <protection hidden="1"/>
    </xf>
    <xf numFmtId="0" fontId="4" fillId="13" borderId="46" xfId="18" applyFont="1" applyFill="1" applyBorder="1" applyAlignment="1" applyProtection="1">
      <alignment horizontal="center" vertical="center"/>
      <protection hidden="1"/>
    </xf>
    <xf numFmtId="0" fontId="4" fillId="13" borderId="2" xfId="18" applyFont="1" applyFill="1" applyBorder="1" applyAlignment="1" applyProtection="1">
      <alignment horizontal="center" vertical="center"/>
      <protection hidden="1"/>
    </xf>
    <xf numFmtId="0" fontId="4" fillId="13" borderId="41" xfId="18" applyFont="1" applyFill="1" applyBorder="1" applyAlignment="1" applyProtection="1">
      <alignment horizontal="center" vertical="center"/>
      <protection hidden="1"/>
    </xf>
    <xf numFmtId="0" fontId="227" fillId="13" borderId="2" xfId="18" applyFont="1" applyFill="1" applyBorder="1" applyAlignment="1" applyProtection="1">
      <alignment horizontal="center" vertical="center"/>
      <protection hidden="1"/>
    </xf>
    <xf numFmtId="1" fontId="4" fillId="13" borderId="42" xfId="18" applyNumberFormat="1" applyFont="1" applyFill="1" applyBorder="1" applyAlignment="1" applyProtection="1">
      <alignment horizontal="center" vertical="center" textRotation="90"/>
      <protection hidden="1"/>
    </xf>
    <xf numFmtId="0" fontId="227" fillId="13" borderId="68" xfId="18" applyFont="1" applyFill="1" applyBorder="1" applyAlignment="1" applyProtection="1">
      <alignment horizontal="center" vertical="center" textRotation="90"/>
      <protection hidden="1"/>
    </xf>
    <xf numFmtId="0" fontId="227" fillId="13" borderId="37" xfId="18" applyFont="1" applyFill="1" applyBorder="1" applyAlignment="1" applyProtection="1">
      <alignment horizontal="center" vertical="center" textRotation="90"/>
      <protection hidden="1"/>
    </xf>
    <xf numFmtId="1" fontId="4" fillId="13" borderId="26" xfId="18" applyNumberFormat="1" applyFont="1" applyFill="1" applyBorder="1" applyAlignment="1" applyProtection="1">
      <alignment horizontal="center" vertical="center" textRotation="90"/>
      <protection hidden="1"/>
    </xf>
    <xf numFmtId="0" fontId="227" fillId="13" borderId="10" xfId="18" applyFont="1" applyFill="1" applyBorder="1" applyAlignment="1" applyProtection="1">
      <alignment horizontal="center" vertical="center" textRotation="90"/>
      <protection hidden="1"/>
    </xf>
    <xf numFmtId="0" fontId="227" fillId="13" borderId="28" xfId="18" applyFont="1" applyFill="1" applyBorder="1" applyAlignment="1" applyProtection="1">
      <alignment horizontal="center" vertical="center" textRotation="90"/>
      <protection hidden="1"/>
    </xf>
    <xf numFmtId="1" fontId="4" fillId="13" borderId="43" xfId="18" applyNumberFormat="1" applyFont="1" applyFill="1" applyBorder="1" applyAlignment="1" applyProtection="1">
      <alignment horizontal="center" vertical="center" textRotation="90"/>
      <protection hidden="1"/>
    </xf>
    <xf numFmtId="0" fontId="227" fillId="13" borderId="69" xfId="18" applyFont="1" applyFill="1" applyBorder="1" applyAlignment="1" applyProtection="1">
      <alignment horizontal="center" vertical="center" textRotation="90"/>
      <protection hidden="1"/>
    </xf>
    <xf numFmtId="0" fontId="227" fillId="13" borderId="30" xfId="18" applyFont="1" applyFill="1" applyBorder="1" applyAlignment="1" applyProtection="1">
      <alignment horizontal="center" vertical="center" textRotation="90"/>
      <protection hidden="1"/>
    </xf>
    <xf numFmtId="0" fontId="4" fillId="13" borderId="70" xfId="18" applyFont="1" applyFill="1" applyBorder="1" applyAlignment="1" applyProtection="1">
      <alignment horizontal="center" vertical="center"/>
      <protection hidden="1"/>
    </xf>
    <xf numFmtId="0" fontId="227" fillId="13" borderId="1" xfId="18" applyFont="1" applyFill="1" applyBorder="1" applyAlignment="1" applyProtection="1">
      <alignment vertical="center"/>
      <protection hidden="1"/>
    </xf>
    <xf numFmtId="0" fontId="227" fillId="13" borderId="15" xfId="18" applyFont="1" applyFill="1" applyBorder="1" applyAlignment="1" applyProtection="1">
      <alignment vertical="center"/>
      <protection hidden="1"/>
    </xf>
    <xf numFmtId="0" fontId="227" fillId="13" borderId="0" xfId="18" applyFont="1" applyFill="1" applyAlignment="1" applyProtection="1">
      <alignment vertical="center"/>
      <protection hidden="1"/>
    </xf>
    <xf numFmtId="0" fontId="227" fillId="13" borderId="46" xfId="18" applyFont="1" applyFill="1" applyBorder="1" applyAlignment="1" applyProtection="1">
      <alignment vertical="center"/>
      <protection hidden="1"/>
    </xf>
    <xf numFmtId="0" fontId="227" fillId="13" borderId="2" xfId="18" applyFont="1" applyFill="1" applyBorder="1" applyAlignment="1" applyProtection="1">
      <alignment vertical="center"/>
      <protection hidden="1"/>
    </xf>
    <xf numFmtId="0" fontId="8" fillId="3" borderId="12" xfId="18" applyFont="1" applyFill="1" applyBorder="1" applyAlignment="1" applyProtection="1">
      <alignment horizontal="center" vertical="center"/>
      <protection hidden="1"/>
    </xf>
    <xf numFmtId="0" fontId="8" fillId="3" borderId="13" xfId="18" applyFont="1" applyFill="1" applyBorder="1" applyAlignment="1" applyProtection="1">
      <alignment horizontal="center" vertical="center"/>
      <protection hidden="1"/>
    </xf>
    <xf numFmtId="0" fontId="8" fillId="3" borderId="14" xfId="18" applyFont="1" applyFill="1" applyBorder="1" applyAlignment="1" applyProtection="1">
      <alignment horizontal="center" vertical="center"/>
      <protection hidden="1"/>
    </xf>
    <xf numFmtId="0" fontId="8" fillId="3" borderId="15" xfId="18" applyFont="1" applyFill="1" applyBorder="1" applyAlignment="1" applyProtection="1">
      <alignment horizontal="center" vertical="center"/>
      <protection hidden="1"/>
    </xf>
    <xf numFmtId="0" fontId="8" fillId="3" borderId="0" xfId="18" applyFont="1" applyFill="1" applyAlignment="1" applyProtection="1">
      <alignment horizontal="center" vertical="center"/>
      <protection hidden="1"/>
    </xf>
    <xf numFmtId="0" fontId="8" fillId="3" borderId="16" xfId="18" applyFont="1" applyFill="1" applyBorder="1" applyAlignment="1" applyProtection="1">
      <alignment horizontal="center" vertical="center"/>
      <protection hidden="1"/>
    </xf>
    <xf numFmtId="1" fontId="9" fillId="13" borderId="65" xfId="18" applyNumberFormat="1" applyFont="1" applyFill="1" applyBorder="1" applyAlignment="1">
      <alignment horizontal="right" vertical="center" wrapText="1" shrinkToFit="1"/>
    </xf>
    <xf numFmtId="1" fontId="9" fillId="13" borderId="75" xfId="18" applyNumberFormat="1" applyFont="1" applyFill="1" applyBorder="1" applyAlignment="1">
      <alignment horizontal="right" vertical="center" wrapText="1" shrinkToFit="1"/>
    </xf>
    <xf numFmtId="0" fontId="9" fillId="13" borderId="48" xfId="18" applyFont="1" applyFill="1" applyBorder="1" applyAlignment="1" applyProtection="1">
      <alignment horizontal="right" vertical="center" wrapText="1" shrinkToFit="1"/>
      <protection hidden="1"/>
    </xf>
    <xf numFmtId="0" fontId="9" fillId="13" borderId="5" xfId="18" applyFont="1" applyFill="1" applyBorder="1" applyAlignment="1" applyProtection="1">
      <alignment horizontal="right" vertical="center" wrapText="1" shrinkToFit="1"/>
      <protection hidden="1"/>
    </xf>
    <xf numFmtId="0" fontId="9" fillId="13" borderId="12" xfId="18" applyFont="1" applyFill="1" applyBorder="1" applyAlignment="1" applyProtection="1">
      <alignment horizontal="right" vertical="center" wrapText="1" shrinkToFit="1"/>
      <protection hidden="1"/>
    </xf>
    <xf numFmtId="0" fontId="9" fillId="13" borderId="74" xfId="18" applyFont="1" applyFill="1" applyBorder="1" applyAlignment="1" applyProtection="1">
      <alignment horizontal="right" vertical="center" wrapText="1" shrinkToFit="1"/>
      <protection hidden="1"/>
    </xf>
    <xf numFmtId="0" fontId="9" fillId="13" borderId="46" xfId="18" applyFont="1" applyFill="1" applyBorder="1" applyAlignment="1" applyProtection="1">
      <alignment horizontal="right" vertical="center" wrapText="1" shrinkToFit="1"/>
      <protection hidden="1"/>
    </xf>
    <xf numFmtId="1" fontId="9" fillId="6" borderId="54" xfId="18" applyNumberFormat="1" applyFont="1" applyFill="1" applyBorder="1" applyAlignment="1" applyProtection="1">
      <alignment horizontal="center" vertical="center" wrapText="1" shrinkToFit="1"/>
      <protection locked="0"/>
    </xf>
    <xf numFmtId="1" fontId="9" fillId="6" borderId="30" xfId="18" applyNumberFormat="1" applyFont="1" applyFill="1" applyBorder="1" applyAlignment="1" applyProtection="1">
      <alignment horizontal="center" vertical="center" wrapText="1" shrinkToFit="1"/>
      <protection locked="0"/>
    </xf>
    <xf numFmtId="0" fontId="9" fillId="13" borderId="47" xfId="18" applyFont="1" applyFill="1" applyBorder="1" applyAlignment="1" applyProtection="1">
      <alignment horizontal="right" vertical="center" wrapText="1" shrinkToFit="1"/>
      <protection hidden="1"/>
    </xf>
    <xf numFmtId="0" fontId="9" fillId="13" borderId="11" xfId="18" applyFont="1" applyFill="1" applyBorder="1" applyAlignment="1" applyProtection="1">
      <alignment horizontal="right" vertical="center" wrapText="1" shrinkToFit="1"/>
      <protection hidden="1"/>
    </xf>
    <xf numFmtId="0" fontId="9" fillId="13" borderId="15" xfId="18" applyFont="1" applyFill="1" applyBorder="1" applyAlignment="1" applyProtection="1">
      <alignment horizontal="right" vertical="center" wrapText="1" shrinkToFit="1"/>
      <protection hidden="1"/>
    </xf>
    <xf numFmtId="0" fontId="9" fillId="13" borderId="4" xfId="18" applyFont="1" applyFill="1" applyBorder="1" applyAlignment="1" applyProtection="1">
      <alignment horizontal="right" vertical="center" wrapText="1" shrinkToFit="1"/>
      <protection hidden="1"/>
    </xf>
    <xf numFmtId="1" fontId="9" fillId="13" borderId="48" xfId="18" applyNumberFormat="1" applyFont="1" applyFill="1" applyBorder="1" applyAlignment="1">
      <alignment horizontal="right" vertical="center" wrapText="1" shrinkToFit="1"/>
    </xf>
    <xf numFmtId="1" fontId="9" fillId="13" borderId="33" xfId="18" applyNumberFormat="1" applyFont="1" applyFill="1" applyBorder="1" applyAlignment="1">
      <alignment horizontal="right" vertical="center" wrapText="1" shrinkToFit="1"/>
    </xf>
    <xf numFmtId="1" fontId="9" fillId="13" borderId="55" xfId="18" applyNumberFormat="1" applyFont="1" applyFill="1" applyBorder="1" applyAlignment="1">
      <alignment horizontal="right" vertical="center" wrapText="1" shrinkToFit="1"/>
    </xf>
    <xf numFmtId="1" fontId="9" fillId="13" borderId="64" xfId="18" applyNumberFormat="1" applyFont="1" applyFill="1" applyBorder="1" applyAlignment="1">
      <alignment horizontal="right" vertical="center" wrapText="1" shrinkToFit="1"/>
    </xf>
    <xf numFmtId="0" fontId="9" fillId="13" borderId="33" xfId="18" applyFont="1" applyFill="1" applyBorder="1" applyAlignment="1" applyProtection="1">
      <alignment horizontal="right" vertical="center" wrapText="1" shrinkToFit="1"/>
      <protection hidden="1"/>
    </xf>
    <xf numFmtId="0" fontId="9" fillId="13" borderId="49" xfId="18" applyFont="1" applyFill="1" applyBorder="1" applyAlignment="1" applyProtection="1">
      <alignment horizontal="right" vertical="center" wrapText="1" shrinkToFit="1"/>
      <protection hidden="1"/>
    </xf>
    <xf numFmtId="0" fontId="9" fillId="13" borderId="6" xfId="18" applyFont="1" applyFill="1" applyBorder="1" applyAlignment="1" applyProtection="1">
      <alignment horizontal="right" vertical="center" wrapText="1" shrinkToFit="1"/>
      <protection hidden="1"/>
    </xf>
    <xf numFmtId="0" fontId="213" fillId="13" borderId="70" xfId="18" applyFont="1" applyFill="1" applyBorder="1" applyAlignment="1" applyProtection="1">
      <alignment horizontal="left" vertical="center"/>
      <protection hidden="1"/>
    </xf>
    <xf numFmtId="0" fontId="213" fillId="13" borderId="1" xfId="18" applyFont="1" applyFill="1" applyBorder="1" applyAlignment="1" applyProtection="1">
      <alignment horizontal="left" vertical="center"/>
      <protection hidden="1"/>
    </xf>
    <xf numFmtId="0" fontId="213" fillId="13" borderId="44" xfId="18" applyFont="1" applyFill="1" applyBorder="1" applyAlignment="1" applyProtection="1">
      <alignment horizontal="left" vertical="center"/>
      <protection hidden="1"/>
    </xf>
    <xf numFmtId="0" fontId="213" fillId="13" borderId="11" xfId="18" applyFont="1" applyFill="1" applyBorder="1" applyAlignment="1" applyProtection="1">
      <alignment horizontal="left" vertical="center"/>
      <protection hidden="1"/>
    </xf>
    <xf numFmtId="0" fontId="213" fillId="13" borderId="18" xfId="18" applyFont="1" applyFill="1" applyBorder="1" applyAlignment="1" applyProtection="1">
      <alignment horizontal="left" vertical="center"/>
      <protection hidden="1"/>
    </xf>
    <xf numFmtId="0" fontId="4" fillId="13" borderId="15" xfId="18" applyFont="1" applyFill="1" applyBorder="1" applyAlignment="1" applyProtection="1">
      <alignment horizontal="center" vertical="center"/>
      <protection hidden="1"/>
    </xf>
    <xf numFmtId="0" fontId="4" fillId="13" borderId="0" xfId="18" applyFont="1" applyFill="1" applyAlignment="1" applyProtection="1">
      <alignment horizontal="center" vertical="center"/>
      <protection hidden="1"/>
    </xf>
    <xf numFmtId="0" fontId="4" fillId="13" borderId="16" xfId="18" applyFont="1" applyFill="1" applyBorder="1" applyAlignment="1" applyProtection="1">
      <alignment horizontal="center" vertical="center"/>
      <protection hidden="1"/>
    </xf>
    <xf numFmtId="0" fontId="4" fillId="13" borderId="55" xfId="18" applyFont="1" applyFill="1" applyBorder="1" applyAlignment="1" applyProtection="1">
      <alignment horizontal="center" vertical="center"/>
      <protection hidden="1"/>
    </xf>
    <xf numFmtId="0" fontId="4" fillId="13" borderId="36" xfId="18" applyFont="1" applyFill="1" applyBorder="1" applyAlignment="1" applyProtection="1">
      <alignment horizontal="center" vertical="center"/>
      <protection hidden="1"/>
    </xf>
    <xf numFmtId="0" fontId="4" fillId="13" borderId="56" xfId="18" applyFont="1" applyFill="1" applyBorder="1" applyAlignment="1" applyProtection="1">
      <alignment horizontal="center" vertical="center"/>
      <protection hidden="1"/>
    </xf>
    <xf numFmtId="49" fontId="4" fillId="13" borderId="15" xfId="18" applyNumberFormat="1" applyFont="1" applyFill="1" applyBorder="1" applyAlignment="1" applyProtection="1">
      <alignment horizontal="center" vertical="center"/>
      <protection hidden="1"/>
    </xf>
    <xf numFmtId="49" fontId="4" fillId="13" borderId="0" xfId="18" applyNumberFormat="1" applyFont="1" applyFill="1" applyAlignment="1" applyProtection="1">
      <alignment horizontal="center" vertical="center"/>
      <protection hidden="1"/>
    </xf>
    <xf numFmtId="49" fontId="4" fillId="13" borderId="16" xfId="18" applyNumberFormat="1" applyFont="1" applyFill="1" applyBorder="1" applyAlignment="1" applyProtection="1">
      <alignment horizontal="center" vertical="center"/>
      <protection hidden="1"/>
    </xf>
    <xf numFmtId="49" fontId="4" fillId="13" borderId="46" xfId="18" applyNumberFormat="1" applyFont="1" applyFill="1" applyBorder="1" applyAlignment="1" applyProtection="1">
      <alignment horizontal="center" vertical="center"/>
      <protection hidden="1"/>
    </xf>
    <xf numFmtId="49" fontId="4" fillId="13" borderId="2" xfId="18" applyNumberFormat="1" applyFont="1" applyFill="1" applyBorder="1" applyAlignment="1" applyProtection="1">
      <alignment horizontal="center" vertical="center"/>
      <protection hidden="1"/>
    </xf>
    <xf numFmtId="49" fontId="4" fillId="13" borderId="41" xfId="18" applyNumberFormat="1" applyFont="1" applyFill="1" applyBorder="1" applyAlignment="1" applyProtection="1">
      <alignment horizontal="center" vertical="center"/>
      <protection hidden="1"/>
    </xf>
    <xf numFmtId="49" fontId="8" fillId="13" borderId="32" xfId="18" applyNumberFormat="1" applyFont="1" applyFill="1" applyBorder="1" applyAlignment="1" applyProtection="1">
      <alignment horizontal="left" vertical="justify"/>
      <protection hidden="1"/>
    </xf>
    <xf numFmtId="49" fontId="8" fillId="13" borderId="23" xfId="18" applyNumberFormat="1" applyFont="1" applyFill="1" applyBorder="1" applyAlignment="1" applyProtection="1">
      <alignment horizontal="left" vertical="justify"/>
      <protection hidden="1"/>
    </xf>
    <xf numFmtId="49" fontId="8" fillId="13" borderId="59" xfId="18" applyNumberFormat="1" applyFont="1" applyFill="1" applyBorder="1" applyAlignment="1" applyProtection="1">
      <alignment horizontal="left" vertical="justify"/>
      <protection hidden="1"/>
    </xf>
    <xf numFmtId="0" fontId="213" fillId="13" borderId="24" xfId="18" applyFont="1" applyFill="1" applyBorder="1" applyAlignment="1" applyProtection="1">
      <alignment horizontal="left" vertical="top"/>
      <protection hidden="1"/>
    </xf>
    <xf numFmtId="0" fontId="213" fillId="13" borderId="23" xfId="18" applyFont="1" applyFill="1" applyBorder="1" applyAlignment="1" applyProtection="1">
      <alignment horizontal="left" vertical="top"/>
      <protection hidden="1"/>
    </xf>
    <xf numFmtId="0" fontId="213" fillId="13" borderId="57" xfId="18" applyFont="1" applyFill="1" applyBorder="1" applyAlignment="1" applyProtection="1">
      <alignment horizontal="left" vertical="top"/>
      <protection hidden="1"/>
    </xf>
    <xf numFmtId="0" fontId="4" fillId="13" borderId="7" xfId="18" applyFont="1" applyFill="1" applyBorder="1" applyAlignment="1" applyProtection="1">
      <alignment horizontal="center" vertical="center" shrinkToFit="1"/>
      <protection hidden="1"/>
    </xf>
    <xf numFmtId="0" fontId="4" fillId="13" borderId="44" xfId="18" applyFont="1" applyFill="1" applyBorder="1" applyAlignment="1" applyProtection="1">
      <alignment horizontal="center" vertical="center" shrinkToFit="1"/>
      <protection hidden="1"/>
    </xf>
    <xf numFmtId="0" fontId="4" fillId="13" borderId="71" xfId="18" applyFont="1" applyFill="1" applyBorder="1" applyAlignment="1" applyProtection="1">
      <alignment horizontal="center" vertical="center" shrinkToFit="1"/>
      <protection hidden="1"/>
    </xf>
    <xf numFmtId="0" fontId="4" fillId="13" borderId="56" xfId="18" applyFont="1" applyFill="1" applyBorder="1" applyAlignment="1" applyProtection="1">
      <alignment horizontal="center" vertical="center" shrinkToFit="1"/>
      <protection hidden="1"/>
    </xf>
    <xf numFmtId="0" fontId="8" fillId="13" borderId="19" xfId="18" applyFont="1" applyFill="1" applyBorder="1" applyAlignment="1" applyProtection="1">
      <alignment horizontal="left" vertical="center"/>
      <protection hidden="1"/>
    </xf>
    <xf numFmtId="0" fontId="8" fillId="13" borderId="18" xfId="18" applyFont="1" applyFill="1" applyBorder="1" applyAlignment="1" applyProtection="1">
      <alignment horizontal="left" vertical="center"/>
      <protection hidden="1"/>
    </xf>
    <xf numFmtId="0" fontId="213" fillId="13" borderId="25" xfId="18" applyFont="1" applyFill="1" applyBorder="1" applyAlignment="1" applyProtection="1">
      <alignment horizontal="left" vertical="center"/>
      <protection hidden="1"/>
    </xf>
    <xf numFmtId="0" fontId="213" fillId="13" borderId="21" xfId="18" applyFont="1" applyFill="1" applyBorder="1" applyAlignment="1" applyProtection="1">
      <alignment horizontal="left" vertical="center"/>
      <protection hidden="1"/>
    </xf>
    <xf numFmtId="49" fontId="8" fillId="13" borderId="15" xfId="18" applyNumberFormat="1" applyFont="1" applyFill="1" applyBorder="1" applyAlignment="1" applyProtection="1">
      <alignment horizontal="left" vertical="center"/>
      <protection hidden="1"/>
    </xf>
    <xf numFmtId="49" fontId="8" fillId="13" borderId="0" xfId="18" applyNumberFormat="1" applyFont="1" applyFill="1" applyAlignment="1" applyProtection="1">
      <alignment horizontal="left" vertical="center"/>
      <protection hidden="1"/>
    </xf>
    <xf numFmtId="49" fontId="8" fillId="13" borderId="16" xfId="18" applyNumberFormat="1" applyFont="1" applyFill="1" applyBorder="1" applyAlignment="1" applyProtection="1">
      <alignment horizontal="left" vertical="center"/>
      <protection hidden="1"/>
    </xf>
    <xf numFmtId="0" fontId="213" fillId="13" borderId="5" xfId="18" applyFont="1" applyFill="1" applyBorder="1" applyAlignment="1" applyProtection="1">
      <alignment horizontal="left" vertical="center"/>
      <protection hidden="1"/>
    </xf>
    <xf numFmtId="0" fontId="213" fillId="13" borderId="28" xfId="18" applyFont="1" applyFill="1" applyBorder="1" applyAlignment="1" applyProtection="1">
      <alignment horizontal="left" vertical="center"/>
      <protection hidden="1"/>
    </xf>
    <xf numFmtId="0" fontId="4" fillId="13" borderId="8" xfId="18" applyFont="1" applyFill="1" applyBorder="1" applyAlignment="1" applyProtection="1">
      <alignment horizontal="center" vertical="center" shrinkToFit="1"/>
      <protection hidden="1"/>
    </xf>
    <xf numFmtId="0" fontId="4" fillId="13" borderId="16" xfId="18" applyFont="1" applyFill="1" applyBorder="1" applyAlignment="1" applyProtection="1">
      <alignment horizontal="center" vertical="center" shrinkToFit="1"/>
      <protection hidden="1"/>
    </xf>
    <xf numFmtId="0" fontId="4" fillId="13" borderId="9" xfId="18" applyFont="1" applyFill="1" applyBorder="1" applyAlignment="1" applyProtection="1">
      <alignment horizontal="center" vertical="center" shrinkToFit="1"/>
      <protection hidden="1"/>
    </xf>
    <xf numFmtId="0" fontId="4" fillId="13" borderId="41" xfId="18" applyFont="1" applyFill="1" applyBorder="1" applyAlignment="1" applyProtection="1">
      <alignment horizontal="center" vertical="center" shrinkToFit="1"/>
      <protection hidden="1"/>
    </xf>
    <xf numFmtId="0" fontId="8" fillId="13" borderId="37" xfId="18" applyFont="1" applyFill="1" applyBorder="1" applyAlignment="1" applyProtection="1">
      <alignment horizontal="left" vertical="center"/>
      <protection hidden="1"/>
    </xf>
    <xf numFmtId="0" fontId="8" fillId="13" borderId="28" xfId="18" applyFont="1" applyFill="1" applyBorder="1" applyAlignment="1" applyProtection="1">
      <alignment horizontal="left" vertical="center"/>
      <protection hidden="1"/>
    </xf>
    <xf numFmtId="0" fontId="213" fillId="13" borderId="19" xfId="18" applyFont="1" applyFill="1" applyBorder="1" applyAlignment="1" applyProtection="1">
      <alignment horizontal="left" vertical="center"/>
      <protection hidden="1"/>
    </xf>
    <xf numFmtId="14" fontId="9" fillId="13" borderId="21" xfId="18" applyNumberFormat="1" applyFont="1" applyFill="1" applyBorder="1" applyAlignment="1" applyProtection="1">
      <alignment horizontal="center" vertical="center" wrapText="1" shrinkToFit="1"/>
      <protection hidden="1"/>
    </xf>
    <xf numFmtId="14" fontId="9" fillId="0" borderId="21" xfId="18" applyNumberFormat="1" applyFont="1" applyBorder="1" applyAlignment="1" applyProtection="1">
      <alignment horizontal="center" vertical="center" wrapText="1" shrinkToFit="1"/>
      <protection locked="0" hidden="1"/>
    </xf>
    <xf numFmtId="0" fontId="9" fillId="0" borderId="21" xfId="18" applyFont="1" applyBorder="1" applyAlignment="1" applyProtection="1">
      <alignment horizontal="center" vertical="center" wrapText="1" shrinkToFit="1"/>
      <protection locked="0" hidden="1"/>
    </xf>
    <xf numFmtId="0" fontId="9" fillId="0" borderId="31" xfId="18" applyFont="1" applyBorder="1" applyAlignment="1" applyProtection="1">
      <alignment horizontal="center" vertical="center" wrapText="1" shrinkToFit="1"/>
      <protection locked="0" hidden="1"/>
    </xf>
    <xf numFmtId="0" fontId="9" fillId="0" borderId="40" xfId="18" applyFont="1" applyBorder="1" applyAlignment="1" applyProtection="1">
      <alignment horizontal="center" vertical="center" wrapText="1" shrinkToFit="1"/>
      <protection locked="0" hidden="1"/>
    </xf>
    <xf numFmtId="0" fontId="9" fillId="0" borderId="39" xfId="18" applyFont="1" applyBorder="1" applyAlignment="1" applyProtection="1">
      <alignment horizontal="center" vertical="center" wrapText="1" shrinkToFit="1"/>
      <protection locked="0" hidden="1"/>
    </xf>
    <xf numFmtId="0" fontId="9" fillId="0" borderId="25" xfId="18" applyFont="1" applyBorder="1" applyAlignment="1" applyProtection="1">
      <alignment horizontal="center" vertical="center" wrapText="1" shrinkToFit="1"/>
      <protection locked="0" hidden="1"/>
    </xf>
    <xf numFmtId="0" fontId="13" fillId="13" borderId="15" xfId="18" applyFont="1" applyFill="1" applyBorder="1" applyAlignment="1" applyProtection="1">
      <alignment horizontal="center" vertical="center" shrinkToFit="1"/>
      <protection hidden="1"/>
    </xf>
    <xf numFmtId="0" fontId="13" fillId="13" borderId="0" xfId="18" applyFont="1" applyFill="1" applyAlignment="1" applyProtection="1">
      <alignment horizontal="center" vertical="center" shrinkToFit="1"/>
      <protection hidden="1"/>
    </xf>
    <xf numFmtId="0" fontId="13" fillId="13" borderId="16" xfId="18" applyFont="1" applyFill="1" applyBorder="1" applyAlignment="1" applyProtection="1">
      <alignment horizontal="center" vertical="center" shrinkToFit="1"/>
      <protection hidden="1"/>
    </xf>
    <xf numFmtId="0" fontId="13" fillId="13" borderId="55" xfId="18" applyFont="1" applyFill="1" applyBorder="1" applyAlignment="1" applyProtection="1">
      <alignment horizontal="center" vertical="center" shrinkToFit="1"/>
      <protection hidden="1"/>
    </xf>
    <xf numFmtId="0" fontId="13" fillId="13" borderId="36" xfId="18" applyFont="1" applyFill="1" applyBorder="1" applyAlignment="1" applyProtection="1">
      <alignment horizontal="center" vertical="center" shrinkToFit="1"/>
      <protection hidden="1"/>
    </xf>
    <xf numFmtId="0" fontId="13" fillId="13" borderId="56" xfId="18" applyFont="1" applyFill="1" applyBorder="1" applyAlignment="1" applyProtection="1">
      <alignment horizontal="center" vertical="center" shrinkToFit="1"/>
      <protection hidden="1"/>
    </xf>
    <xf numFmtId="1" fontId="9" fillId="13" borderId="65" xfId="18" applyNumberFormat="1" applyFont="1" applyFill="1" applyBorder="1" applyAlignment="1" applyProtection="1">
      <alignment horizontal="center" vertical="center" shrinkToFit="1"/>
      <protection hidden="1"/>
    </xf>
    <xf numFmtId="1" fontId="9" fillId="13" borderId="66" xfId="18" applyNumberFormat="1" applyFont="1" applyFill="1" applyBorder="1" applyAlignment="1" applyProtection="1">
      <alignment horizontal="center" vertical="center" shrinkToFit="1"/>
      <protection hidden="1"/>
    </xf>
    <xf numFmtId="1" fontId="9" fillId="13" borderId="67" xfId="18" applyNumberFormat="1" applyFont="1" applyFill="1" applyBorder="1" applyAlignment="1" applyProtection="1">
      <alignment horizontal="center" vertical="center" shrinkToFit="1"/>
      <protection hidden="1"/>
    </xf>
    <xf numFmtId="49" fontId="3" fillId="3" borderId="23" xfId="18" applyNumberFormat="1" applyFont="1" applyFill="1" applyBorder="1" applyAlignment="1" applyProtection="1">
      <alignment horizontal="center" vertical="center"/>
      <protection locked="0"/>
    </xf>
    <xf numFmtId="49" fontId="3" fillId="3" borderId="57" xfId="18" applyNumberFormat="1" applyFont="1" applyFill="1" applyBorder="1" applyAlignment="1" applyProtection="1">
      <alignment horizontal="center" vertical="center"/>
      <protection locked="0"/>
    </xf>
    <xf numFmtId="49" fontId="3" fillId="3" borderId="23" xfId="18" applyNumberFormat="1" applyFont="1" applyFill="1" applyBorder="1" applyAlignment="1" applyProtection="1">
      <alignment horizontal="center" vertical="center" wrapText="1"/>
      <protection locked="0"/>
    </xf>
    <xf numFmtId="49" fontId="3" fillId="3" borderId="57" xfId="18" applyNumberFormat="1" applyFont="1" applyFill="1" applyBorder="1" applyAlignment="1" applyProtection="1">
      <alignment horizontal="center" vertical="center" wrapText="1"/>
      <protection locked="0"/>
    </xf>
    <xf numFmtId="49" fontId="8" fillId="13" borderId="15" xfId="18" applyNumberFormat="1" applyFont="1" applyFill="1" applyBorder="1" applyAlignment="1" applyProtection="1">
      <alignment horizontal="center" vertical="justify"/>
      <protection hidden="1"/>
    </xf>
    <xf numFmtId="49" fontId="8" fillId="13" borderId="16" xfId="18" applyNumberFormat="1" applyFont="1" applyFill="1" applyBorder="1" applyAlignment="1" applyProtection="1">
      <alignment horizontal="center" vertical="justify"/>
      <protection hidden="1"/>
    </xf>
    <xf numFmtId="0" fontId="221" fillId="3" borderId="27" xfId="18" applyFont="1" applyFill="1" applyBorder="1" applyAlignment="1" applyProtection="1">
      <alignment horizontal="center"/>
      <protection hidden="1"/>
    </xf>
    <xf numFmtId="0" fontId="221" fillId="3" borderId="11" xfId="18" applyFont="1" applyFill="1" applyBorder="1" applyAlignment="1" applyProtection="1">
      <alignment horizontal="center"/>
      <protection hidden="1"/>
    </xf>
    <xf numFmtId="0" fontId="213" fillId="3" borderId="27" xfId="18" applyFont="1" applyFill="1" applyBorder="1" applyAlignment="1" applyProtection="1">
      <alignment horizontal="center" vertical="center"/>
      <protection locked="0"/>
    </xf>
    <xf numFmtId="0" fontId="213" fillId="3" borderId="11" xfId="18" applyFont="1" applyFill="1" applyBorder="1" applyAlignment="1" applyProtection="1">
      <alignment horizontal="center" vertical="center"/>
      <protection locked="0"/>
    </xf>
    <xf numFmtId="0" fontId="214" fillId="3" borderId="18" xfId="18" applyFont="1" applyFill="1" applyBorder="1" applyAlignment="1" applyProtection="1">
      <alignment horizontal="center" vertical="center" textRotation="90"/>
      <protection hidden="1"/>
    </xf>
    <xf numFmtId="0" fontId="214" fillId="0" borderId="26" xfId="18" applyFont="1" applyBorder="1" applyAlignment="1" applyProtection="1">
      <alignment horizontal="center" vertical="center" textRotation="90" wrapText="1"/>
      <protection locked="0"/>
    </xf>
    <xf numFmtId="0" fontId="214" fillId="0" borderId="10" xfId="18" applyFont="1" applyBorder="1" applyAlignment="1" applyProtection="1">
      <alignment horizontal="center" vertical="center" textRotation="90" wrapText="1"/>
      <protection locked="0"/>
    </xf>
    <xf numFmtId="0" fontId="214" fillId="0" borderId="62" xfId="18" applyFont="1" applyBorder="1" applyAlignment="1" applyProtection="1">
      <alignment horizontal="center" vertical="center" textRotation="90" wrapText="1"/>
      <protection locked="0"/>
    </xf>
    <xf numFmtId="0" fontId="214" fillId="13" borderId="48" xfId="18" applyFont="1" applyFill="1" applyBorder="1" applyAlignment="1" applyProtection="1">
      <alignment horizontal="center" vertical="center"/>
      <protection hidden="1"/>
    </xf>
    <xf numFmtId="0" fontId="8" fillId="3" borderId="70" xfId="18" applyFont="1" applyFill="1" applyBorder="1" applyAlignment="1" applyProtection="1">
      <alignment horizontal="center" vertical="center" wrapText="1"/>
      <protection locked="0"/>
    </xf>
    <xf numFmtId="0" fontId="8" fillId="3" borderId="1" xfId="18" applyFont="1" applyFill="1" applyBorder="1" applyAlignment="1" applyProtection="1">
      <alignment horizontal="center" vertical="center" wrapText="1"/>
      <protection locked="0"/>
    </xf>
    <xf numFmtId="0" fontId="8" fillId="3" borderId="44" xfId="18" applyFont="1" applyFill="1" applyBorder="1" applyAlignment="1" applyProtection="1">
      <alignment horizontal="center" vertical="center" wrapText="1"/>
      <protection locked="0"/>
    </xf>
    <xf numFmtId="0" fontId="8" fillId="3" borderId="15" xfId="18" applyFont="1" applyFill="1" applyBorder="1" applyAlignment="1" applyProtection="1">
      <alignment horizontal="center" vertical="center" wrapText="1"/>
      <protection locked="0"/>
    </xf>
    <xf numFmtId="0" fontId="8" fillId="3" borderId="0" xfId="18" applyFont="1" applyFill="1" applyAlignment="1" applyProtection="1">
      <alignment horizontal="center" vertical="center" wrapText="1"/>
      <protection locked="0"/>
    </xf>
    <xf numFmtId="0" fontId="8" fillId="3" borderId="16" xfId="18" applyFont="1" applyFill="1" applyBorder="1" applyAlignment="1" applyProtection="1">
      <alignment horizontal="center" vertical="center" wrapText="1"/>
      <protection locked="0"/>
    </xf>
    <xf numFmtId="0" fontId="8" fillId="3" borderId="55" xfId="18" applyFont="1" applyFill="1" applyBorder="1" applyAlignment="1" applyProtection="1">
      <alignment horizontal="center" vertical="center" wrapText="1"/>
      <protection locked="0"/>
    </xf>
    <xf numFmtId="0" fontId="8" fillId="3" borderId="36" xfId="18" applyFont="1" applyFill="1" applyBorder="1" applyAlignment="1" applyProtection="1">
      <alignment horizontal="center" vertical="center" wrapText="1"/>
      <protection locked="0"/>
    </xf>
    <xf numFmtId="0" fontId="8" fillId="3" borderId="56" xfId="18" applyFont="1" applyFill="1" applyBorder="1" applyAlignment="1" applyProtection="1">
      <alignment horizontal="center" vertical="center" wrapText="1"/>
      <protection locked="0"/>
    </xf>
    <xf numFmtId="0" fontId="214" fillId="3" borderId="0" xfId="18" applyFont="1" applyFill="1" applyAlignment="1" applyProtection="1">
      <alignment horizontal="center" vertical="center" textRotation="90"/>
      <protection hidden="1"/>
    </xf>
    <xf numFmtId="167" fontId="8" fillId="3" borderId="18" xfId="18" applyNumberFormat="1" applyFont="1" applyFill="1" applyBorder="1" applyAlignment="1" applyProtection="1">
      <alignment horizontal="center" vertical="center" wrapText="1" shrinkToFit="1"/>
      <protection locked="0"/>
    </xf>
    <xf numFmtId="0" fontId="8" fillId="3" borderId="26" xfId="18" applyFont="1" applyFill="1" applyBorder="1" applyAlignment="1" applyProtection="1">
      <alignment horizontal="center" textRotation="90" wrapText="1"/>
      <protection hidden="1"/>
    </xf>
    <xf numFmtId="0" fontId="8" fillId="3" borderId="10" xfId="18" applyFont="1" applyFill="1" applyBorder="1" applyAlignment="1" applyProtection="1">
      <alignment horizontal="center" textRotation="90" wrapText="1"/>
      <protection hidden="1"/>
    </xf>
    <xf numFmtId="0" fontId="8" fillId="3" borderId="28" xfId="18" applyFont="1" applyFill="1" applyBorder="1" applyAlignment="1" applyProtection="1">
      <alignment horizontal="center" textRotation="90" wrapText="1"/>
      <protection hidden="1"/>
    </xf>
    <xf numFmtId="0" fontId="214" fillId="0" borderId="42" xfId="18" applyFont="1" applyBorder="1" applyAlignment="1" applyProtection="1">
      <alignment horizontal="center" vertical="center" textRotation="90" wrapText="1"/>
      <protection locked="0"/>
    </xf>
    <xf numFmtId="0" fontId="214" fillId="0" borderId="68" xfId="18" applyFont="1" applyBorder="1" applyAlignment="1" applyProtection="1">
      <alignment horizontal="center" vertical="center" textRotation="90" wrapText="1"/>
      <protection locked="0"/>
    </xf>
    <xf numFmtId="0" fontId="214" fillId="0" borderId="77" xfId="18" applyFont="1" applyBorder="1" applyAlignment="1" applyProtection="1">
      <alignment horizontal="center" vertical="center" textRotation="90" wrapText="1"/>
      <protection locked="0"/>
    </xf>
    <xf numFmtId="0" fontId="9" fillId="13" borderId="53" xfId="18" applyFont="1" applyFill="1" applyBorder="1" applyAlignment="1" applyProtection="1">
      <alignment horizontal="center" vertical="center" shrinkToFit="1"/>
      <protection hidden="1"/>
    </xf>
    <xf numFmtId="0" fontId="9" fillId="13" borderId="13" xfId="18" applyFont="1" applyFill="1" applyBorder="1" applyAlignment="1" applyProtection="1">
      <alignment horizontal="center" vertical="center" shrinkToFit="1"/>
      <protection hidden="1"/>
    </xf>
    <xf numFmtId="0" fontId="9" fillId="13" borderId="14" xfId="18" applyFont="1" applyFill="1" applyBorder="1" applyAlignment="1" applyProtection="1">
      <alignment horizontal="center" vertical="center" shrinkToFit="1"/>
      <protection hidden="1"/>
    </xf>
    <xf numFmtId="0" fontId="9" fillId="13" borderId="9" xfId="18" applyFont="1" applyFill="1" applyBorder="1" applyAlignment="1" applyProtection="1">
      <alignment horizontal="center" vertical="center" shrinkToFit="1"/>
      <protection hidden="1"/>
    </xf>
    <xf numFmtId="0" fontId="9" fillId="13" borderId="2" xfId="18" applyFont="1" applyFill="1" applyBorder="1" applyAlignment="1" applyProtection="1">
      <alignment horizontal="center" vertical="center" shrinkToFit="1"/>
      <protection hidden="1"/>
    </xf>
    <xf numFmtId="0" fontId="9" fillId="13" borderId="41" xfId="18" applyFont="1" applyFill="1" applyBorder="1" applyAlignment="1" applyProtection="1">
      <alignment horizontal="center" vertical="center" shrinkToFit="1"/>
      <protection hidden="1"/>
    </xf>
    <xf numFmtId="14" fontId="9" fillId="13" borderId="7" xfId="18" applyNumberFormat="1" applyFont="1" applyFill="1" applyBorder="1" applyAlignment="1" applyProtection="1">
      <alignment horizontal="center" vertical="center" shrinkToFit="1"/>
      <protection hidden="1"/>
    </xf>
    <xf numFmtId="14" fontId="9" fillId="13" borderId="1" xfId="18" applyNumberFormat="1" applyFont="1" applyFill="1" applyBorder="1" applyAlignment="1" applyProtection="1">
      <alignment horizontal="center" vertical="center" shrinkToFit="1"/>
      <protection hidden="1"/>
    </xf>
    <xf numFmtId="14" fontId="9" fillId="13" borderId="44" xfId="18" applyNumberFormat="1" applyFont="1" applyFill="1" applyBorder="1" applyAlignment="1" applyProtection="1">
      <alignment horizontal="center" vertical="center" shrinkToFit="1"/>
      <protection hidden="1"/>
    </xf>
    <xf numFmtId="14" fontId="9" fillId="13" borderId="9" xfId="18" applyNumberFormat="1" applyFont="1" applyFill="1" applyBorder="1" applyAlignment="1" applyProtection="1">
      <alignment horizontal="center" vertical="center" shrinkToFit="1"/>
      <protection hidden="1"/>
    </xf>
    <xf numFmtId="14" fontId="9" fillId="13" borderId="2" xfId="18" applyNumberFormat="1" applyFont="1" applyFill="1" applyBorder="1" applyAlignment="1" applyProtection="1">
      <alignment horizontal="center" vertical="center" shrinkToFit="1"/>
      <protection hidden="1"/>
    </xf>
    <xf numFmtId="14" fontId="9" fillId="13" borderId="41" xfId="18" applyNumberFormat="1" applyFont="1" applyFill="1" applyBorder="1" applyAlignment="1" applyProtection="1">
      <alignment horizontal="center" vertical="center" shrinkToFit="1"/>
      <protection hidden="1"/>
    </xf>
    <xf numFmtId="0" fontId="4" fillId="13" borderId="69" xfId="18" applyFont="1" applyFill="1" applyBorder="1" applyAlignment="1" applyProtection="1">
      <alignment horizontal="center" vertical="center" textRotation="90" wrapText="1"/>
      <protection hidden="1"/>
    </xf>
    <xf numFmtId="0" fontId="4" fillId="13" borderId="30" xfId="18" applyFont="1" applyFill="1" applyBorder="1" applyAlignment="1" applyProtection="1">
      <alignment horizontal="center" vertical="center" textRotation="90" wrapText="1"/>
      <protection hidden="1"/>
    </xf>
    <xf numFmtId="0" fontId="22" fillId="3" borderId="54" xfId="18" applyFont="1" applyFill="1" applyBorder="1" applyAlignment="1" applyProtection="1">
      <alignment horizontal="center" vertical="center" wrapText="1"/>
      <protection locked="0"/>
    </xf>
    <xf numFmtId="0" fontId="22" fillId="3" borderId="30" xfId="18" applyFont="1" applyFill="1" applyBorder="1" applyAlignment="1" applyProtection="1">
      <alignment horizontal="center" vertical="center" wrapText="1"/>
      <protection locked="0"/>
    </xf>
    <xf numFmtId="167" fontId="9" fillId="12" borderId="34" xfId="18" applyNumberFormat="1" applyFont="1" applyFill="1" applyBorder="1" applyAlignment="1" applyProtection="1">
      <alignment horizontal="center" vertical="center" wrapText="1" shrinkToFit="1"/>
      <protection hidden="1"/>
    </xf>
    <xf numFmtId="167" fontId="9" fillId="12" borderId="39" xfId="18" applyNumberFormat="1" applyFont="1" applyFill="1" applyBorder="1" applyAlignment="1" applyProtection="1">
      <alignment horizontal="center" vertical="center" wrapText="1" shrinkToFit="1"/>
      <protection hidden="1"/>
    </xf>
    <xf numFmtId="167" fontId="9" fillId="12" borderId="51" xfId="18" applyNumberFormat="1" applyFont="1" applyFill="1" applyBorder="1" applyAlignment="1" applyProtection="1">
      <alignment horizontal="center" vertical="center" wrapText="1" shrinkToFit="1"/>
      <protection hidden="1"/>
    </xf>
    <xf numFmtId="167" fontId="2" fillId="13" borderId="0" xfId="18" applyNumberFormat="1" applyFont="1" applyFill="1" applyAlignment="1" applyProtection="1">
      <alignment horizontal="center" vertical="center" wrapText="1" shrinkToFit="1"/>
      <protection hidden="1"/>
    </xf>
    <xf numFmtId="167" fontId="2" fillId="13" borderId="13" xfId="18" applyNumberFormat="1" applyFont="1" applyFill="1" applyBorder="1" applyAlignment="1" applyProtection="1">
      <alignment horizontal="center" vertical="center" wrapText="1" shrinkToFit="1"/>
      <protection hidden="1"/>
    </xf>
    <xf numFmtId="167" fontId="2" fillId="13" borderId="16" xfId="18" applyNumberFormat="1" applyFont="1" applyFill="1" applyBorder="1" applyAlignment="1" applyProtection="1">
      <alignment horizontal="center" vertical="center" wrapText="1" shrinkToFit="1"/>
      <protection hidden="1"/>
    </xf>
    <xf numFmtId="167" fontId="2" fillId="13" borderId="2" xfId="18" applyNumberFormat="1" applyFont="1" applyFill="1" applyBorder="1" applyAlignment="1" applyProtection="1">
      <alignment horizontal="center" vertical="center" wrapText="1" shrinkToFit="1"/>
      <protection hidden="1"/>
    </xf>
    <xf numFmtId="167" fontId="2" fillId="13" borderId="41" xfId="18" applyNumberFormat="1" applyFont="1" applyFill="1" applyBorder="1" applyAlignment="1" applyProtection="1">
      <alignment horizontal="center" vertical="center" wrapText="1" shrinkToFit="1"/>
      <protection hidden="1"/>
    </xf>
    <xf numFmtId="0" fontId="18" fillId="13" borderId="65" xfId="18" applyFont="1" applyFill="1" applyBorder="1" applyAlignment="1">
      <alignment horizontal="center" vertical="center"/>
    </xf>
    <xf numFmtId="0" fontId="18" fillId="13" borderId="66" xfId="18" applyFont="1" applyFill="1" applyBorder="1" applyAlignment="1">
      <alignment horizontal="center" vertical="center"/>
    </xf>
    <xf numFmtId="0" fontId="9" fillId="13" borderId="8" xfId="18" applyFont="1" applyFill="1" applyBorder="1" applyAlignment="1" applyProtection="1">
      <alignment horizontal="center" vertical="center" shrinkToFit="1"/>
      <protection hidden="1"/>
    </xf>
    <xf numFmtId="0" fontId="9" fillId="13" borderId="0" xfId="18" applyFont="1" applyFill="1" applyAlignment="1" applyProtection="1">
      <alignment horizontal="center" vertical="center" shrinkToFit="1"/>
      <protection hidden="1"/>
    </xf>
    <xf numFmtId="0" fontId="9" fillId="13" borderId="16" xfId="18" applyFont="1" applyFill="1" applyBorder="1" applyAlignment="1" applyProtection="1">
      <alignment horizontal="center" vertical="center" shrinkToFit="1"/>
      <protection hidden="1"/>
    </xf>
    <xf numFmtId="0" fontId="23" fillId="13" borderId="12" xfId="18" applyFont="1" applyFill="1" applyBorder="1" applyAlignment="1" applyProtection="1">
      <alignment horizontal="center" vertical="center" shrinkToFit="1"/>
      <protection hidden="1"/>
    </xf>
    <xf numFmtId="0" fontId="23" fillId="13" borderId="13" xfId="18" applyFont="1" applyFill="1" applyBorder="1" applyAlignment="1" applyProtection="1">
      <alignment horizontal="center" vertical="center" shrinkToFit="1"/>
      <protection hidden="1"/>
    </xf>
    <xf numFmtId="0" fontId="23" fillId="13" borderId="14" xfId="18" applyFont="1" applyFill="1" applyBorder="1" applyAlignment="1" applyProtection="1">
      <alignment horizontal="center" vertical="center" shrinkToFit="1"/>
      <protection hidden="1"/>
    </xf>
    <xf numFmtId="0" fontId="23" fillId="13" borderId="55" xfId="18" applyFont="1" applyFill="1" applyBorder="1" applyAlignment="1" applyProtection="1">
      <alignment horizontal="center" vertical="center" shrinkToFit="1"/>
      <protection hidden="1"/>
    </xf>
    <xf numFmtId="0" fontId="23" fillId="13" borderId="36" xfId="18" applyFont="1" applyFill="1" applyBorder="1" applyAlignment="1" applyProtection="1">
      <alignment horizontal="center" vertical="center" shrinkToFit="1"/>
      <protection hidden="1"/>
    </xf>
    <xf numFmtId="0" fontId="23" fillId="13" borderId="56" xfId="18" applyFont="1" applyFill="1" applyBorder="1" applyAlignment="1" applyProtection="1">
      <alignment horizontal="center" vertical="center" shrinkToFit="1"/>
      <protection hidden="1"/>
    </xf>
    <xf numFmtId="0" fontId="9" fillId="13" borderId="8" xfId="17" applyFont="1" applyFill="1" applyBorder="1" applyAlignment="1" applyProtection="1">
      <alignment horizontal="center" vertical="center" shrinkToFit="1"/>
      <protection hidden="1"/>
    </xf>
    <xf numFmtId="0" fontId="9" fillId="13" borderId="0" xfId="17" applyFont="1" applyFill="1" applyAlignment="1" applyProtection="1">
      <alignment horizontal="center" vertical="center" shrinkToFit="1"/>
      <protection hidden="1"/>
    </xf>
    <xf numFmtId="0" fontId="9" fillId="13" borderId="16" xfId="17" applyFont="1" applyFill="1" applyBorder="1" applyAlignment="1" applyProtection="1">
      <alignment horizontal="center" vertical="center" shrinkToFit="1"/>
      <protection hidden="1"/>
    </xf>
    <xf numFmtId="0" fontId="4" fillId="13" borderId="10" xfId="18" applyFont="1" applyFill="1" applyBorder="1" applyAlignment="1" applyProtection="1">
      <alignment horizontal="center" vertical="center" textRotation="90"/>
      <protection hidden="1"/>
    </xf>
    <xf numFmtId="0" fontId="4" fillId="13" borderId="28" xfId="18" applyFont="1" applyFill="1" applyBorder="1" applyAlignment="1" applyProtection="1">
      <alignment horizontal="center" vertical="center" textRotation="90"/>
      <protection hidden="1"/>
    </xf>
    <xf numFmtId="0" fontId="211" fillId="3" borderId="15" xfId="18" applyFont="1" applyFill="1" applyBorder="1" applyAlignment="1" applyProtection="1">
      <alignment horizontal="center" vertical="center"/>
      <protection hidden="1"/>
    </xf>
    <xf numFmtId="0" fontId="211" fillId="3" borderId="0" xfId="18" applyFont="1" applyFill="1" applyAlignment="1" applyProtection="1">
      <alignment horizontal="center" vertical="center"/>
      <protection hidden="1"/>
    </xf>
    <xf numFmtId="0" fontId="211" fillId="3" borderId="16" xfId="18" applyFont="1" applyFill="1" applyBorder="1" applyAlignment="1" applyProtection="1">
      <alignment horizontal="center" vertical="center"/>
      <protection hidden="1"/>
    </xf>
    <xf numFmtId="0" fontId="211" fillId="3" borderId="55" xfId="18" applyFont="1" applyFill="1" applyBorder="1" applyAlignment="1" applyProtection="1">
      <alignment horizontal="center" vertical="center"/>
      <protection hidden="1"/>
    </xf>
    <xf numFmtId="0" fontId="211" fillId="3" borderId="36" xfId="18" applyFont="1" applyFill="1" applyBorder="1" applyAlignment="1" applyProtection="1">
      <alignment horizontal="center" vertical="center"/>
      <protection hidden="1"/>
    </xf>
    <xf numFmtId="0" fontId="211" fillId="3" borderId="56" xfId="18" applyFont="1" applyFill="1" applyBorder="1" applyAlignment="1" applyProtection="1">
      <alignment horizontal="center" vertical="center"/>
      <protection hidden="1"/>
    </xf>
    <xf numFmtId="0" fontId="213" fillId="3" borderId="18" xfId="18" applyFont="1" applyFill="1" applyBorder="1" applyAlignment="1" applyProtection="1">
      <alignment horizontal="center" vertical="center"/>
      <protection locked="0"/>
    </xf>
    <xf numFmtId="0" fontId="9" fillId="13" borderId="34" xfId="18" applyFont="1" applyFill="1" applyBorder="1" applyAlignment="1" applyProtection="1">
      <alignment horizontal="right" vertical="center" wrapText="1" shrinkToFit="1"/>
      <protection hidden="1"/>
    </xf>
    <xf numFmtId="0" fontId="9" fillId="13" borderId="39" xfId="18" applyFont="1" applyFill="1" applyBorder="1" applyAlignment="1" applyProtection="1">
      <alignment horizontal="right" vertical="center" wrapText="1" shrinkToFit="1"/>
      <protection hidden="1"/>
    </xf>
    <xf numFmtId="0" fontId="9" fillId="13" borderId="25" xfId="18" applyFont="1" applyFill="1" applyBorder="1" applyAlignment="1" applyProtection="1">
      <alignment horizontal="right" vertical="center" wrapText="1" shrinkToFit="1"/>
      <protection hidden="1"/>
    </xf>
    <xf numFmtId="1" fontId="9" fillId="13" borderId="65" xfId="18" applyNumberFormat="1" applyFont="1" applyFill="1" applyBorder="1" applyAlignment="1">
      <alignment horizontal="center" vertical="center" wrapText="1" shrinkToFit="1"/>
    </xf>
    <xf numFmtId="1" fontId="9" fillId="13" borderId="66" xfId="18" applyNumberFormat="1" applyFont="1" applyFill="1" applyBorder="1" applyAlignment="1">
      <alignment horizontal="center" vertical="center" wrapText="1" shrinkToFit="1"/>
    </xf>
    <xf numFmtId="1" fontId="9" fillId="13" borderId="75" xfId="18" applyNumberFormat="1" applyFont="1" applyFill="1" applyBorder="1" applyAlignment="1">
      <alignment horizontal="center" vertical="center" wrapText="1" shrinkToFit="1"/>
    </xf>
    <xf numFmtId="167" fontId="9" fillId="13" borderId="71" xfId="18" applyNumberFormat="1" applyFont="1" applyFill="1" applyBorder="1" applyAlignment="1" applyProtection="1">
      <alignment horizontal="center" vertical="center" wrapText="1" shrinkToFit="1"/>
      <protection hidden="1"/>
    </xf>
    <xf numFmtId="167" fontId="9" fillId="13" borderId="56" xfId="18" applyNumberFormat="1" applyFont="1" applyFill="1" applyBorder="1" applyAlignment="1" applyProtection="1">
      <alignment horizontal="center" vertical="center" wrapText="1" shrinkToFit="1"/>
      <protection hidden="1"/>
    </xf>
    <xf numFmtId="167" fontId="9" fillId="13" borderId="45" xfId="18" applyNumberFormat="1" applyFont="1" applyFill="1" applyBorder="1" applyAlignment="1" applyProtection="1">
      <alignment horizontal="center" vertical="center" wrapText="1" shrinkToFit="1"/>
      <protection hidden="1"/>
    </xf>
    <xf numFmtId="167" fontId="9" fillId="13" borderId="50" xfId="18" applyNumberFormat="1" applyFont="1" applyFill="1" applyBorder="1" applyAlignment="1" applyProtection="1">
      <alignment horizontal="center" vertical="center" wrapText="1" shrinkToFit="1"/>
      <protection hidden="1"/>
    </xf>
    <xf numFmtId="0" fontId="229" fillId="13" borderId="26" xfId="18" applyFont="1" applyFill="1" applyBorder="1" applyAlignment="1" applyProtection="1">
      <alignment horizontal="center" vertical="center" textRotation="90" wrapText="1"/>
      <protection hidden="1"/>
    </xf>
    <xf numFmtId="0" fontId="228" fillId="13" borderId="10" xfId="18" applyFont="1" applyFill="1" applyBorder="1" applyAlignment="1" applyProtection="1">
      <alignment horizontal="center" vertical="center" textRotation="90" wrapText="1"/>
      <protection hidden="1"/>
    </xf>
    <xf numFmtId="0" fontId="228" fillId="13" borderId="28" xfId="18" applyFont="1" applyFill="1" applyBorder="1" applyAlignment="1" applyProtection="1">
      <alignment horizontal="center" vertical="center" textRotation="90" wrapText="1"/>
      <protection hidden="1"/>
    </xf>
    <xf numFmtId="0" fontId="4" fillId="13" borderId="8" xfId="18" applyFont="1" applyFill="1" applyBorder="1" applyAlignment="1" applyProtection="1">
      <alignment horizontal="center" vertical="center" textRotation="90" wrapText="1"/>
      <protection hidden="1"/>
    </xf>
    <xf numFmtId="0" fontId="4" fillId="13" borderId="9" xfId="18" applyFont="1" applyFill="1" applyBorder="1" applyAlignment="1" applyProtection="1">
      <alignment horizontal="center" vertical="center" textRotation="90" wrapText="1"/>
      <protection hidden="1"/>
    </xf>
    <xf numFmtId="2" fontId="4" fillId="13" borderId="68" xfId="18" quotePrefix="1" applyNumberFormat="1" applyFont="1" applyFill="1" applyBorder="1" applyAlignment="1" applyProtection="1">
      <alignment horizontal="center" vertical="center" textRotation="90" wrapText="1"/>
      <protection hidden="1"/>
    </xf>
    <xf numFmtId="2" fontId="4" fillId="13" borderId="37" xfId="18" quotePrefix="1" applyNumberFormat="1" applyFont="1" applyFill="1" applyBorder="1" applyAlignment="1" applyProtection="1">
      <alignment horizontal="center" vertical="center" textRotation="90" wrapText="1"/>
      <protection hidden="1"/>
    </xf>
    <xf numFmtId="1" fontId="9" fillId="13" borderId="45" xfId="18" applyNumberFormat="1" applyFont="1" applyFill="1" applyBorder="1" applyAlignment="1" applyProtection="1">
      <alignment horizontal="center" vertical="center" shrinkToFit="1"/>
      <protection hidden="1"/>
    </xf>
    <xf numFmtId="1" fontId="9" fillId="13" borderId="50" xfId="18" applyNumberFormat="1" applyFont="1" applyFill="1" applyBorder="1" applyAlignment="1" applyProtection="1">
      <alignment horizontal="center" vertical="center" shrinkToFit="1"/>
      <protection hidden="1"/>
    </xf>
    <xf numFmtId="1" fontId="9" fillId="13" borderId="36" xfId="18" applyNumberFormat="1" applyFont="1" applyFill="1" applyBorder="1" applyAlignment="1" applyProtection="1">
      <alignment horizontal="center" vertical="center" shrinkToFit="1"/>
      <protection hidden="1"/>
    </xf>
    <xf numFmtId="1" fontId="9" fillId="13" borderId="56" xfId="18" applyNumberFormat="1" applyFont="1" applyFill="1" applyBorder="1" applyAlignment="1" applyProtection="1">
      <alignment horizontal="center" vertical="center" shrinkToFit="1"/>
      <protection hidden="1"/>
    </xf>
    <xf numFmtId="0" fontId="224" fillId="3" borderId="55" xfId="18" applyFont="1" applyFill="1" applyBorder="1" applyAlignment="1" applyProtection="1">
      <alignment horizontal="center" vertical="center" wrapText="1" shrinkToFit="1"/>
      <protection hidden="1"/>
    </xf>
    <xf numFmtId="0" fontId="224" fillId="3" borderId="36" xfId="18" applyFont="1" applyFill="1" applyBorder="1" applyAlignment="1" applyProtection="1">
      <alignment horizontal="center" vertical="center" wrapText="1" shrinkToFit="1"/>
      <protection hidden="1"/>
    </xf>
    <xf numFmtId="0" fontId="224" fillId="3" borderId="56" xfId="18" applyFont="1" applyFill="1" applyBorder="1" applyAlignment="1" applyProtection="1">
      <alignment horizontal="center" vertical="center" wrapText="1" shrinkToFit="1"/>
      <protection hidden="1"/>
    </xf>
    <xf numFmtId="0" fontId="9" fillId="13" borderId="65" xfId="18" applyFont="1" applyFill="1" applyBorder="1" applyAlignment="1" applyProtection="1">
      <alignment horizontal="right" vertical="center" wrapText="1" shrinkToFit="1"/>
      <protection hidden="1"/>
    </xf>
    <xf numFmtId="0" fontId="9" fillId="13" borderId="66" xfId="18" applyFont="1" applyFill="1" applyBorder="1" applyAlignment="1" applyProtection="1">
      <alignment horizontal="right" vertical="center" wrapText="1" shrinkToFit="1"/>
      <protection hidden="1"/>
    </xf>
    <xf numFmtId="0" fontId="9" fillId="13" borderId="75" xfId="18" applyFont="1" applyFill="1" applyBorder="1" applyAlignment="1" applyProtection="1">
      <alignment horizontal="right" vertical="center" wrapText="1" shrinkToFit="1"/>
      <protection hidden="1"/>
    </xf>
    <xf numFmtId="0" fontId="223" fillId="13" borderId="48" xfId="18" applyFont="1" applyFill="1" applyBorder="1" applyAlignment="1" applyProtection="1">
      <alignment horizontal="center" vertical="center" wrapText="1" shrinkToFit="1"/>
      <protection hidden="1"/>
    </xf>
    <xf numFmtId="0" fontId="223" fillId="13" borderId="49" xfId="18" applyFont="1" applyFill="1" applyBorder="1" applyAlignment="1" applyProtection="1">
      <alignment horizontal="center" vertical="center" wrapText="1" shrinkToFit="1"/>
      <protection hidden="1"/>
    </xf>
    <xf numFmtId="0" fontId="223" fillId="13" borderId="50" xfId="18" applyFont="1" applyFill="1" applyBorder="1" applyAlignment="1" applyProtection="1">
      <alignment horizontal="center" vertical="center" wrapText="1" shrinkToFit="1"/>
      <protection hidden="1"/>
    </xf>
    <xf numFmtId="167" fontId="8" fillId="3" borderId="48" xfId="18" applyNumberFormat="1" applyFont="1" applyFill="1" applyBorder="1" applyAlignment="1" applyProtection="1">
      <alignment horizontal="center" vertical="center" wrapText="1" shrinkToFit="1"/>
      <protection locked="0"/>
    </xf>
    <xf numFmtId="167" fontId="8" fillId="3" borderId="50" xfId="18" applyNumberFormat="1" applyFont="1" applyFill="1" applyBorder="1" applyAlignment="1" applyProtection="1">
      <alignment horizontal="center" vertical="center" wrapText="1" shrinkToFit="1"/>
      <protection locked="0"/>
    </xf>
    <xf numFmtId="0" fontId="233" fillId="13" borderId="55" xfId="18" applyFont="1" applyFill="1" applyBorder="1" applyAlignment="1" applyProtection="1">
      <alignment horizontal="center" vertical="center" wrapText="1" shrinkToFit="1"/>
      <protection hidden="1"/>
    </xf>
    <xf numFmtId="0" fontId="233" fillId="13" borderId="66" xfId="18" applyFont="1" applyFill="1" applyBorder="1" applyAlignment="1" applyProtection="1">
      <alignment horizontal="center" vertical="center" wrapText="1" shrinkToFit="1"/>
      <protection hidden="1"/>
    </xf>
    <xf numFmtId="0" fontId="233" fillId="13" borderId="67" xfId="18" applyFont="1" applyFill="1" applyBorder="1" applyAlignment="1" applyProtection="1">
      <alignment horizontal="center" vertical="center" wrapText="1" shrinkToFit="1"/>
      <protection hidden="1"/>
    </xf>
    <xf numFmtId="0" fontId="223" fillId="0" borderId="15" xfId="18" applyFont="1" applyBorder="1" applyAlignment="1" applyProtection="1">
      <alignment horizontal="center" vertical="center" wrapText="1" shrinkToFit="1"/>
      <protection hidden="1"/>
    </xf>
    <xf numFmtId="0" fontId="223" fillId="0" borderId="0" xfId="18" applyFont="1" applyAlignment="1" applyProtection="1">
      <alignment horizontal="center" vertical="center" wrapText="1" shrinkToFit="1"/>
      <protection hidden="1"/>
    </xf>
    <xf numFmtId="0" fontId="223" fillId="0" borderId="16" xfId="18" applyFont="1" applyBorder="1" applyAlignment="1" applyProtection="1">
      <alignment horizontal="center" vertical="center" wrapText="1" shrinkToFit="1"/>
      <protection hidden="1"/>
    </xf>
    <xf numFmtId="167" fontId="2" fillId="13" borderId="46" xfId="18" applyNumberFormat="1" applyFont="1" applyFill="1" applyBorder="1" applyAlignment="1" applyProtection="1">
      <alignment horizontal="center" vertical="center" wrapText="1" shrinkToFit="1"/>
      <protection hidden="1"/>
    </xf>
    <xf numFmtId="2" fontId="2" fillId="13" borderId="43" xfId="18" applyNumberFormat="1" applyFont="1" applyFill="1" applyBorder="1" applyAlignment="1" applyProtection="1">
      <alignment horizontal="center" vertical="center" textRotation="90" wrapText="1"/>
      <protection hidden="1"/>
    </xf>
    <xf numFmtId="2" fontId="2" fillId="13" borderId="69" xfId="18" applyNumberFormat="1" applyFont="1" applyFill="1" applyBorder="1" applyAlignment="1" applyProtection="1">
      <alignment horizontal="center" vertical="center" textRotation="90" wrapText="1"/>
      <protection hidden="1"/>
    </xf>
    <xf numFmtId="2" fontId="2" fillId="13" borderId="30" xfId="18" applyNumberFormat="1" applyFont="1" applyFill="1" applyBorder="1" applyAlignment="1" applyProtection="1">
      <alignment horizontal="center" vertical="center" textRotation="90" wrapText="1"/>
      <protection hidden="1"/>
    </xf>
    <xf numFmtId="0" fontId="9" fillId="0" borderId="20" xfId="18" applyFont="1" applyBorder="1" applyAlignment="1" applyProtection="1">
      <alignment horizontal="center" vertical="center" wrapText="1" shrinkToFit="1"/>
      <protection hidden="1"/>
    </xf>
    <xf numFmtId="0" fontId="9" fillId="0" borderId="25"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shrinkToFit="1"/>
      <protection hidden="1"/>
    </xf>
    <xf numFmtId="0" fontId="9" fillId="0" borderId="21" xfId="18" applyFont="1" applyBorder="1" applyAlignment="1" applyProtection="1">
      <alignment horizontal="center" vertical="center" wrapText="1"/>
      <protection locked="0"/>
    </xf>
    <xf numFmtId="14" fontId="9" fillId="0" borderId="21" xfId="18" applyNumberFormat="1" applyFont="1" applyBorder="1" applyAlignment="1" applyProtection="1">
      <alignment horizontal="center" vertical="center" wrapText="1"/>
      <protection locked="0"/>
    </xf>
    <xf numFmtId="0" fontId="9" fillId="0" borderId="31" xfId="18" applyFont="1" applyBorder="1" applyAlignment="1" applyProtection="1">
      <alignment horizontal="center" vertical="center" wrapText="1"/>
      <protection locked="0"/>
    </xf>
    <xf numFmtId="0" fontId="241" fillId="0" borderId="58" xfId="18" applyFont="1" applyBorder="1" applyAlignment="1" applyProtection="1">
      <alignment horizontal="center" vertical="center" wrapText="1"/>
      <protection hidden="1"/>
    </xf>
    <xf numFmtId="0" fontId="241" fillId="0" borderId="33" xfId="18" applyFont="1" applyBorder="1" applyAlignment="1" applyProtection="1">
      <alignment horizontal="center" vertical="center" wrapText="1"/>
      <protection hidden="1"/>
    </xf>
    <xf numFmtId="0" fontId="241" fillId="0" borderId="17" xfId="18" applyFont="1" applyBorder="1" applyAlignment="1" applyProtection="1">
      <alignment horizontal="center" vertical="center" wrapText="1"/>
      <protection hidden="1"/>
    </xf>
    <xf numFmtId="0" fontId="241" fillId="0" borderId="38" xfId="18" applyFont="1" applyBorder="1" applyAlignment="1" applyProtection="1">
      <alignment horizontal="center" vertical="center" wrapText="1"/>
      <protection hidden="1"/>
    </xf>
    <xf numFmtId="0" fontId="241" fillId="0" borderId="19" xfId="18" applyFont="1" applyBorder="1" applyAlignment="1" applyProtection="1">
      <alignment horizontal="center" vertical="center" wrapText="1"/>
      <protection hidden="1"/>
    </xf>
    <xf numFmtId="0" fontId="241" fillId="0" borderId="11" xfId="18" applyFont="1" applyBorder="1" applyAlignment="1" applyProtection="1">
      <alignment horizontal="center" vertical="center" wrapText="1"/>
      <protection hidden="1"/>
    </xf>
    <xf numFmtId="0" fontId="241" fillId="0" borderId="18" xfId="18" applyFont="1" applyBorder="1" applyAlignment="1" applyProtection="1">
      <alignment horizontal="center" vertical="center" wrapText="1"/>
      <protection hidden="1"/>
    </xf>
    <xf numFmtId="0" fontId="241" fillId="0" borderId="22" xfId="18" applyFont="1" applyBorder="1" applyAlignment="1" applyProtection="1">
      <alignment horizontal="center" vertical="center" wrapText="1"/>
      <protection hidden="1"/>
    </xf>
    <xf numFmtId="0" fontId="11" fillId="0" borderId="19" xfId="18" applyFont="1" applyBorder="1" applyAlignment="1" applyProtection="1">
      <alignment horizontal="center" vertical="center" wrapText="1"/>
      <protection hidden="1"/>
    </xf>
    <xf numFmtId="0" fontId="11" fillId="0" borderId="11" xfId="18" applyFont="1" applyBorder="1" applyAlignment="1" applyProtection="1">
      <alignment horizontal="center" vertical="center" wrapText="1"/>
      <protection hidden="1"/>
    </xf>
    <xf numFmtId="0" fontId="11" fillId="0" borderId="18" xfId="18" applyFont="1" applyBorder="1" applyAlignment="1" applyProtection="1">
      <alignment horizontal="center" vertical="center" wrapText="1"/>
      <protection hidden="1"/>
    </xf>
    <xf numFmtId="0" fontId="11" fillId="0" borderId="22" xfId="18" applyFont="1" applyBorder="1" applyAlignment="1" applyProtection="1">
      <alignment horizontal="center" vertical="center" wrapText="1"/>
      <protection hidden="1"/>
    </xf>
    <xf numFmtId="0" fontId="39" fillId="13" borderId="55" xfId="18" applyFont="1" applyFill="1" applyBorder="1" applyAlignment="1" applyProtection="1">
      <alignment horizontal="center" vertical="center"/>
      <protection hidden="1"/>
    </xf>
    <xf numFmtId="0" fontId="39" fillId="13" borderId="36" xfId="18" applyFont="1" applyFill="1" applyBorder="1" applyAlignment="1" applyProtection="1">
      <alignment horizontal="center" vertical="center"/>
      <protection hidden="1"/>
    </xf>
    <xf numFmtId="0" fontId="39" fillId="13" borderId="56" xfId="18" applyFont="1" applyFill="1" applyBorder="1" applyAlignment="1" applyProtection="1">
      <alignment horizontal="center" vertical="center"/>
      <protection hidden="1"/>
    </xf>
    <xf numFmtId="0" fontId="214" fillId="13" borderId="46" xfId="18" applyFont="1" applyFill="1" applyBorder="1" applyAlignment="1" applyProtection="1">
      <alignment horizontal="center" vertical="center"/>
      <protection hidden="1"/>
    </xf>
    <xf numFmtId="0" fontId="214" fillId="13" borderId="41" xfId="18" applyFont="1" applyFill="1" applyBorder="1" applyAlignment="1" applyProtection="1">
      <alignment horizontal="center" vertical="center"/>
      <protection hidden="1"/>
    </xf>
    <xf numFmtId="0" fontId="245" fillId="3" borderId="12" xfId="18" applyFont="1" applyFill="1" applyBorder="1" applyAlignment="1" applyProtection="1">
      <alignment horizontal="center" vertical="center"/>
      <protection locked="0"/>
    </xf>
    <xf numFmtId="0" fontId="245" fillId="3" borderId="13" xfId="18" applyFont="1" applyFill="1" applyBorder="1" applyAlignment="1" applyProtection="1">
      <alignment horizontal="center" vertical="center"/>
      <protection locked="0"/>
    </xf>
    <xf numFmtId="0" fontId="245" fillId="3" borderId="14" xfId="18" applyFont="1" applyFill="1" applyBorder="1" applyAlignment="1" applyProtection="1">
      <alignment horizontal="center" vertical="center"/>
      <protection locked="0"/>
    </xf>
    <xf numFmtId="0" fontId="245" fillId="3" borderId="15" xfId="18" applyFont="1" applyFill="1" applyBorder="1" applyAlignment="1" applyProtection="1">
      <alignment horizontal="center" vertical="center"/>
      <protection locked="0"/>
    </xf>
    <xf numFmtId="0" fontId="245" fillId="3" borderId="0" xfId="18" applyFont="1" applyFill="1" applyAlignment="1" applyProtection="1">
      <alignment horizontal="center" vertical="center"/>
      <protection locked="0"/>
    </xf>
    <xf numFmtId="0" fontId="245" fillId="3" borderId="16" xfId="18" applyFont="1" applyFill="1" applyBorder="1" applyAlignment="1" applyProtection="1">
      <alignment horizontal="center" vertical="center"/>
      <protection locked="0"/>
    </xf>
    <xf numFmtId="0" fontId="245" fillId="3" borderId="55" xfId="18" applyFont="1" applyFill="1" applyBorder="1" applyAlignment="1" applyProtection="1">
      <alignment horizontal="center" vertical="center"/>
      <protection locked="0"/>
    </xf>
    <xf numFmtId="0" fontId="245" fillId="3" borderId="36" xfId="18" applyFont="1" applyFill="1" applyBorder="1" applyAlignment="1" applyProtection="1">
      <alignment horizontal="center" vertical="center"/>
      <protection locked="0"/>
    </xf>
    <xf numFmtId="0" fontId="245" fillId="3" borderId="56" xfId="18" applyFont="1" applyFill="1" applyBorder="1" applyAlignment="1" applyProtection="1">
      <alignment horizontal="center" vertical="center"/>
      <protection locked="0"/>
    </xf>
    <xf numFmtId="0" fontId="4" fillId="13" borderId="12" xfId="18" applyFont="1" applyFill="1" applyBorder="1" applyAlignment="1" applyProtection="1">
      <alignment horizontal="center" vertical="center"/>
      <protection hidden="1"/>
    </xf>
    <xf numFmtId="0" fontId="4" fillId="13" borderId="13" xfId="18" applyFont="1" applyFill="1" applyBorder="1" applyAlignment="1" applyProtection="1">
      <alignment horizontal="center" vertical="center"/>
      <protection hidden="1"/>
    </xf>
    <xf numFmtId="0" fontId="4" fillId="13" borderId="74" xfId="18" applyFont="1" applyFill="1" applyBorder="1" applyAlignment="1" applyProtection="1">
      <alignment horizontal="center" vertical="center"/>
      <protection hidden="1"/>
    </xf>
    <xf numFmtId="0" fontId="4" fillId="13" borderId="64" xfId="18" applyFont="1" applyFill="1" applyBorder="1" applyAlignment="1" applyProtection="1">
      <alignment horizontal="center" vertical="center"/>
      <protection hidden="1"/>
    </xf>
    <xf numFmtId="16" fontId="8" fillId="3" borderId="13" xfId="15" applyNumberFormat="1" applyFont="1" applyFill="1" applyBorder="1" applyAlignment="1" applyProtection="1">
      <alignment horizontal="center" vertical="center"/>
      <protection locked="0"/>
    </xf>
    <xf numFmtId="0" fontId="8" fillId="3" borderId="13" xfId="15" applyFont="1" applyFill="1" applyBorder="1" applyAlignment="1" applyProtection="1">
      <alignment horizontal="center" vertical="center"/>
      <protection locked="0"/>
    </xf>
    <xf numFmtId="0" fontId="8" fillId="3" borderId="14" xfId="15" applyFont="1" applyFill="1" applyBorder="1" applyAlignment="1" applyProtection="1">
      <alignment horizontal="center" vertical="center"/>
      <protection locked="0"/>
    </xf>
    <xf numFmtId="0" fontId="8" fillId="3" borderId="36" xfId="15" applyFont="1" applyFill="1" applyBorder="1" applyAlignment="1" applyProtection="1">
      <alignment horizontal="center" vertical="center"/>
      <protection locked="0"/>
    </xf>
    <xf numFmtId="0" fontId="8" fillId="3" borderId="56" xfId="15" applyFont="1" applyFill="1" applyBorder="1" applyAlignment="1" applyProtection="1">
      <alignment horizontal="center" vertical="center"/>
      <protection locked="0"/>
    </xf>
    <xf numFmtId="2" fontId="237" fillId="13" borderId="26" xfId="18" applyNumberFormat="1" applyFont="1" applyFill="1" applyBorder="1" applyAlignment="1" applyProtection="1">
      <alignment horizontal="center" vertical="center" textRotation="90" wrapText="1"/>
      <protection hidden="1"/>
    </xf>
    <xf numFmtId="2" fontId="237" fillId="13" borderId="10" xfId="18" applyNumberFormat="1" applyFont="1" applyFill="1" applyBorder="1" applyAlignment="1" applyProtection="1">
      <alignment horizontal="center" vertical="center" textRotation="90" wrapText="1"/>
      <protection hidden="1"/>
    </xf>
    <xf numFmtId="2" fontId="237" fillId="13" borderId="28" xfId="18" applyNumberFormat="1" applyFont="1" applyFill="1" applyBorder="1" applyAlignment="1" applyProtection="1">
      <alignment horizontal="center" vertical="center" textRotation="90" wrapText="1"/>
      <protection hidden="1"/>
    </xf>
    <xf numFmtId="0" fontId="245" fillId="3" borderId="13" xfId="15" applyFont="1" applyFill="1" applyBorder="1" applyAlignment="1" applyProtection="1">
      <alignment horizontal="center" vertical="center"/>
      <protection locked="0"/>
    </xf>
    <xf numFmtId="0" fontId="245" fillId="3" borderId="14" xfId="15" applyFont="1" applyFill="1" applyBorder="1" applyAlignment="1" applyProtection="1">
      <alignment horizontal="center" vertical="center"/>
      <protection locked="0"/>
    </xf>
    <xf numFmtId="0" fontId="245" fillId="3" borderId="0" xfId="15" applyFont="1" applyFill="1" applyAlignment="1" applyProtection="1">
      <alignment horizontal="center" vertical="center"/>
      <protection locked="0"/>
    </xf>
    <xf numFmtId="0" fontId="245" fillId="3" borderId="16" xfId="15" applyFont="1" applyFill="1" applyBorder="1" applyAlignment="1" applyProtection="1">
      <alignment horizontal="center" vertical="center"/>
      <protection locked="0"/>
    </xf>
    <xf numFmtId="0" fontId="245" fillId="3" borderId="36" xfId="15" applyFont="1" applyFill="1" applyBorder="1" applyAlignment="1" applyProtection="1">
      <alignment horizontal="center" vertical="center"/>
      <protection locked="0"/>
    </xf>
    <xf numFmtId="0" fontId="245" fillId="3" borderId="56" xfId="15" applyFont="1" applyFill="1" applyBorder="1" applyAlignment="1" applyProtection="1">
      <alignment horizontal="center" vertical="center"/>
      <protection locked="0"/>
    </xf>
    <xf numFmtId="2" fontId="2" fillId="13" borderId="3" xfId="18" applyNumberFormat="1" applyFont="1" applyFill="1" applyBorder="1" applyAlignment="1" applyProtection="1">
      <alignment horizontal="center" vertical="center" textRotation="90" wrapText="1"/>
      <protection hidden="1"/>
    </xf>
    <xf numFmtId="2" fontId="2" fillId="13" borderId="4" xfId="18" applyNumberFormat="1" applyFont="1" applyFill="1" applyBorder="1" applyAlignment="1" applyProtection="1">
      <alignment horizontal="center" vertical="center" textRotation="90" wrapText="1"/>
      <protection hidden="1"/>
    </xf>
    <xf numFmtId="2" fontId="2" fillId="13" borderId="5" xfId="18" applyNumberFormat="1" applyFont="1" applyFill="1" applyBorder="1" applyAlignment="1" applyProtection="1">
      <alignment horizontal="center" vertical="center" textRotation="90" wrapText="1"/>
      <protection hidden="1"/>
    </xf>
    <xf numFmtId="0" fontId="216" fillId="13" borderId="48" xfId="18" applyFont="1" applyFill="1" applyBorder="1" applyAlignment="1" applyProtection="1">
      <alignment horizontal="center" vertical="center"/>
      <protection hidden="1"/>
    </xf>
    <xf numFmtId="0" fontId="216" fillId="13" borderId="49" xfId="18" applyFont="1" applyFill="1" applyBorder="1" applyAlignment="1" applyProtection="1">
      <alignment horizontal="center" vertical="center"/>
      <protection hidden="1"/>
    </xf>
    <xf numFmtId="0" fontId="216" fillId="13" borderId="50" xfId="18" applyFont="1" applyFill="1" applyBorder="1" applyAlignment="1" applyProtection="1">
      <alignment horizontal="center" vertical="center"/>
      <protection hidden="1"/>
    </xf>
    <xf numFmtId="0" fontId="228" fillId="13" borderId="42" xfId="18" applyFont="1" applyFill="1" applyBorder="1" applyAlignment="1" applyProtection="1">
      <alignment horizontal="center" vertical="center" textRotation="90" wrapText="1"/>
      <protection hidden="1"/>
    </xf>
    <xf numFmtId="0" fontId="228" fillId="13" borderId="68" xfId="18" applyFont="1" applyFill="1" applyBorder="1" applyAlignment="1" applyProtection="1">
      <alignment horizontal="center" vertical="center" textRotation="90" wrapText="1"/>
      <protection hidden="1"/>
    </xf>
    <xf numFmtId="0" fontId="228" fillId="13" borderId="37" xfId="18" applyFont="1" applyFill="1" applyBorder="1" applyAlignment="1" applyProtection="1">
      <alignment horizontal="center" vertical="center" textRotation="90" wrapText="1"/>
      <protection hidden="1"/>
    </xf>
    <xf numFmtId="0" fontId="18" fillId="13" borderId="65" xfId="18" applyFont="1" applyFill="1" applyBorder="1" applyAlignment="1" applyProtection="1">
      <alignment horizontal="center" vertical="center"/>
      <protection hidden="1"/>
    </xf>
    <xf numFmtId="0" fontId="230" fillId="13" borderId="66" xfId="18" applyFont="1" applyFill="1" applyBorder="1" applyAlignment="1" applyProtection="1">
      <alignment horizontal="center" vertical="center"/>
      <protection hidden="1"/>
    </xf>
    <xf numFmtId="0" fontId="230" fillId="13" borderId="67" xfId="18" applyFont="1" applyFill="1" applyBorder="1" applyAlignment="1" applyProtection="1">
      <alignment horizontal="center" vertical="center"/>
      <protection hidden="1"/>
    </xf>
    <xf numFmtId="0" fontId="231" fillId="78" borderId="14" xfId="13" applyFont="1" applyFill="1" applyBorder="1" applyAlignment="1">
      <alignment horizontal="center" vertical="center" wrapText="1"/>
    </xf>
    <xf numFmtId="0" fontId="231" fillId="78" borderId="16" xfId="13" applyFont="1" applyFill="1" applyBorder="1" applyAlignment="1">
      <alignment horizontal="center" vertical="center" wrapText="1"/>
    </xf>
    <xf numFmtId="0" fontId="231" fillId="78" borderId="56" xfId="13" applyFont="1" applyFill="1" applyBorder="1" applyAlignment="1">
      <alignment horizontal="center" vertical="center" wrapText="1"/>
    </xf>
    <xf numFmtId="0" fontId="231" fillId="5" borderId="14" xfId="13" applyFont="1" applyFill="1" applyBorder="1" applyAlignment="1">
      <alignment horizontal="center" vertical="center" wrapText="1"/>
    </xf>
    <xf numFmtId="0" fontId="231" fillId="5" borderId="16" xfId="13" applyFont="1" applyFill="1" applyBorder="1" applyAlignment="1">
      <alignment horizontal="center" vertical="center" wrapText="1"/>
    </xf>
    <xf numFmtId="0" fontId="231" fillId="5" borderId="56" xfId="13" applyFont="1" applyFill="1" applyBorder="1" applyAlignment="1">
      <alignment horizontal="center" vertical="center" wrapText="1"/>
    </xf>
    <xf numFmtId="0" fontId="6" fillId="10" borderId="16" xfId="13" applyFont="1" applyFill="1" applyBorder="1" applyAlignment="1">
      <alignment horizontal="center" vertical="center" wrapText="1"/>
    </xf>
    <xf numFmtId="0" fontId="6" fillId="10" borderId="56" xfId="13" applyFont="1" applyFill="1" applyBorder="1" applyAlignment="1">
      <alignment horizontal="center" vertical="center" wrapText="1"/>
    </xf>
    <xf numFmtId="0" fontId="6" fillId="10" borderId="14" xfId="13" applyFont="1" applyFill="1" applyBorder="1" applyAlignment="1">
      <alignment horizontal="center" vertical="center" wrapText="1"/>
    </xf>
    <xf numFmtId="0" fontId="3" fillId="0" borderId="26" xfId="0" applyFont="1" applyBorder="1" applyAlignment="1">
      <alignment horizontal="center" vertical="center" wrapText="1"/>
    </xf>
    <xf numFmtId="0" fontId="3" fillId="0" borderId="10" xfId="0" applyFont="1" applyBorder="1" applyAlignment="1">
      <alignment horizontal="center" vertical="center" wrapText="1"/>
    </xf>
    <xf numFmtId="0" fontId="3" fillId="0" borderId="28" xfId="0" applyFont="1" applyBorder="1" applyAlignment="1">
      <alignment horizontal="center" vertical="center" wrapText="1"/>
    </xf>
    <xf numFmtId="0" fontId="24" fillId="8" borderId="13" xfId="13" applyFont="1" applyFill="1" applyBorder="1" applyAlignment="1">
      <alignment horizontal="center" vertical="center" textRotation="90"/>
    </xf>
    <xf numFmtId="0" fontId="24" fillId="8" borderId="0" xfId="13" applyFont="1" applyFill="1" applyAlignment="1">
      <alignment horizontal="center" vertical="center" textRotation="90"/>
    </xf>
    <xf numFmtId="0" fontId="24" fillId="8" borderId="36" xfId="13" applyFont="1" applyFill="1" applyBorder="1" applyAlignment="1">
      <alignment horizontal="center" vertical="center" textRotation="90"/>
    </xf>
    <xf numFmtId="0" fontId="24" fillId="9" borderId="13" xfId="13" applyFont="1" applyFill="1" applyBorder="1" applyAlignment="1">
      <alignment horizontal="center" vertical="center" textRotation="90"/>
    </xf>
    <xf numFmtId="0" fontId="24" fillId="9" borderId="0" xfId="13" applyFont="1" applyFill="1" applyAlignment="1">
      <alignment horizontal="center" vertical="center" textRotation="90"/>
    </xf>
    <xf numFmtId="0" fontId="24" fillId="9" borderId="36" xfId="13" applyFont="1" applyFill="1" applyBorder="1" applyAlignment="1">
      <alignment horizontal="center" vertical="center" textRotation="90"/>
    </xf>
    <xf numFmtId="0" fontId="24" fillId="11" borderId="13" xfId="14" applyFont="1" applyFill="1" applyBorder="1" applyAlignment="1">
      <alignment horizontal="center" vertical="center" textRotation="90"/>
    </xf>
    <xf numFmtId="0" fontId="24" fillId="11" borderId="0" xfId="14" applyFont="1" applyFill="1" applyAlignment="1">
      <alignment horizontal="center" vertical="center" textRotation="90"/>
    </xf>
    <xf numFmtId="0" fontId="24" fillId="11" borderId="36" xfId="14" applyFont="1" applyFill="1" applyBorder="1" applyAlignment="1">
      <alignment horizontal="center" vertical="center" textRotation="90"/>
    </xf>
    <xf numFmtId="0" fontId="12" fillId="5" borderId="0" xfId="14" applyFont="1" applyFill="1" applyAlignment="1">
      <alignment horizontal="center" vertical="center" wrapText="1"/>
    </xf>
    <xf numFmtId="0" fontId="12" fillId="5" borderId="36" xfId="14" applyFont="1" applyFill="1" applyBorder="1" applyAlignment="1">
      <alignment horizontal="center" vertical="center" wrapText="1"/>
    </xf>
    <xf numFmtId="0" fontId="34" fillId="0" borderId="32" xfId="0" applyFont="1" applyBorder="1" applyAlignment="1">
      <alignment horizontal="center" vertical="center" wrapText="1"/>
    </xf>
    <xf numFmtId="0" fontId="34" fillId="0" borderId="23" xfId="0" applyFont="1" applyBorder="1" applyAlignment="1">
      <alignment horizontal="center" vertical="center" wrapText="1"/>
    </xf>
    <xf numFmtId="0" fontId="34" fillId="0" borderId="57" xfId="0" applyFont="1" applyBorder="1" applyAlignment="1">
      <alignment horizontal="center" vertical="center" wrapText="1"/>
    </xf>
    <xf numFmtId="0" fontId="34" fillId="0" borderId="66" xfId="0" applyFont="1" applyBorder="1" applyAlignment="1">
      <alignment horizontal="center" vertical="center" wrapText="1"/>
    </xf>
    <xf numFmtId="0" fontId="34" fillId="0" borderId="67" xfId="0" applyFont="1" applyBorder="1" applyAlignment="1">
      <alignment horizontal="center" vertical="center" wrapText="1"/>
    </xf>
    <xf numFmtId="0" fontId="34" fillId="0" borderId="12" xfId="0" applyFont="1" applyBorder="1" applyAlignment="1">
      <alignment horizontal="center" vertical="center" wrapText="1"/>
    </xf>
    <xf numFmtId="0" fontId="34" fillId="0" borderId="15" xfId="0" applyFont="1" applyBorder="1" applyAlignment="1">
      <alignment horizontal="center" vertical="center" wrapText="1"/>
    </xf>
    <xf numFmtId="0" fontId="34" fillId="0" borderId="55" xfId="0" applyFont="1" applyBorder="1" applyAlignment="1">
      <alignment horizontal="center" vertical="center" wrapText="1"/>
    </xf>
  </cellXfs>
  <cellStyles count="33511">
    <cellStyle name="$0" xfId="790"/>
    <cellStyle name="$0.0" xfId="791"/>
    <cellStyle name="$0.0 2" xfId="792"/>
    <cellStyle name="$0.0 2 2" xfId="793"/>
    <cellStyle name="$0.00" xfId="794"/>
    <cellStyle name="$0_!!!GO" xfId="795"/>
    <cellStyle name="%0" xfId="796"/>
    <cellStyle name="%0.0" xfId="797"/>
    <cellStyle name="%0_02-All-In-Cy-Facer 1f #2" xfId="798"/>
    <cellStyle name="’Ê‰Ý [0.00]_!!!GO" xfId="799"/>
    <cellStyle name="’Ê‰Ý_!!!GO" xfId="800"/>
    <cellStyle name="•W?_!!!GO" xfId="801"/>
    <cellStyle name="•W€_!!!GO" xfId="802"/>
    <cellStyle name="W_MazdaChunkBinning" xfId="803"/>
    <cellStyle name="0" xfId="804"/>
    <cellStyle name="0 2" xfId="805"/>
    <cellStyle name="0,0_x000d__x000a_NA_x000d__x000a_" xfId="31"/>
    <cellStyle name="0,0_x000d__x000a_NA_x000d__x000a_ 2" xfId="32"/>
    <cellStyle name="0,0_x000d__x000a_NA_x000d__x000a_ 2 2" xfId="33"/>
    <cellStyle name="0,0_x000d__x000a_NA_x000d__x000a_ 2 2 2" xfId="34"/>
    <cellStyle name="0,0_x000d__x000a_NA_x000d__x000a_ 2 2 2 2" xfId="35"/>
    <cellStyle name="0,0_x000d__x000a_NA_x000d__x000a_ 2 2 3" xfId="36"/>
    <cellStyle name="0,0_x000d__x000a_NA_x000d__x000a_ 2 3" xfId="37"/>
    <cellStyle name="0,0_x000d__x000a_NA_x000d__x000a_ 2 3 2" xfId="38"/>
    <cellStyle name="0,0_x000d__x000a_NA_x000d__x000a_ 2 4" xfId="39"/>
    <cellStyle name="0,0_x000d__x000a_NA_x000d__x000a_ 3" xfId="40"/>
    <cellStyle name="0,0_x000d__x000a_NA_x000d__x000a_ 3 2" xfId="41"/>
    <cellStyle name="0,0_x000d__x000a_NA_x000d__x000a_ 3 2 2" xfId="42"/>
    <cellStyle name="0,0_x000d__x000a_NA_x000d__x000a_ 3 2 2 2" xfId="43"/>
    <cellStyle name="0,0_x000d__x000a_NA_x000d__x000a_ 3 2 3" xfId="44"/>
    <cellStyle name="0,0_x000d__x000a_NA_x000d__x000a_ 3 3" xfId="45"/>
    <cellStyle name="0,0_x000d__x000a_NA_x000d__x000a_ 3 3 2" xfId="46"/>
    <cellStyle name="0,0_x000d__x000a_NA_x000d__x000a_ 3 4" xfId="47"/>
    <cellStyle name="0,0_x000d__x000a_NA_x000d__x000a_ 4" xfId="48"/>
    <cellStyle name="0,0_x000d__x000a_NA_x000d__x000a_ 4 2" xfId="49"/>
    <cellStyle name="0,0_x000d__x000a_NA_x000d__x000a_ 4 2 2" xfId="50"/>
    <cellStyle name="0,0_x000d__x000a_NA_x000d__x000a_ 4 3" xfId="51"/>
    <cellStyle name="0,0_x000d__x000a_NA_x000d__x000a_ 5" xfId="52"/>
    <cellStyle name="0.0" xfId="806"/>
    <cellStyle name="0.0 2" xfId="807"/>
    <cellStyle name="0.0 2 2" xfId="808"/>
    <cellStyle name="0.00" xfId="809"/>
    <cellStyle name="0_!!!GO" xfId="810"/>
    <cellStyle name="0_!!!GO 2" xfId="811"/>
    <cellStyle name="0_!!!GO 2 2" xfId="812"/>
    <cellStyle name="0_!!!GO_Program Specification Valencia C520 Part I    22 02 2011" xfId="813"/>
    <cellStyle name="0_!!!GO_Program Specification Valencia C520 Part I    22 02 2011 2" xfId="814"/>
    <cellStyle name="0_02-All-In-Cy-Facer 1f #2" xfId="815"/>
    <cellStyle name="0_02-All-In-Cy-Facer 1f #2_Program Specification Valencia C520 Part I    22 02 2011" xfId="816"/>
    <cellStyle name="0_02-All-In-Cy-Facer 1f #2_Program Specification Valencia C520 Part I    22 02 2011 2" xfId="817"/>
    <cellStyle name="0_2.3L DISI vs. 2.0L DISI TC v3" xfId="818"/>
    <cellStyle name="0_2.3L DISI vs. 2.0L DISI TC v3_Program Specification Valencia C520 Part I    22 02 2011" xfId="819"/>
    <cellStyle name="0_2.3L DISI vs. 2.0L DISI TC v3_Program Specification Valencia C520 Part I    22 02 2011 2" xfId="820"/>
    <cellStyle name="0_2.3L DISI vs. 2.0L DISI TC v5" xfId="821"/>
    <cellStyle name="0_2.3L DISI vs. 2.0L DISI TC v5_Program Specification Valencia C520 Part I    22 02 2011" xfId="822"/>
    <cellStyle name="0_2.3L DISI vs. 2.0L DISI TC v5_Program Specification Valencia C520 Part I    22 02 2011 2" xfId="823"/>
    <cellStyle name="0_2001A PCB Facer 300701" xfId="824"/>
    <cellStyle name="0_2001A PCB Facer 300701_Program Specification Valencia C520 Part I    22 02 2011" xfId="825"/>
    <cellStyle name="0_2001A PCB Facer 300701_Program Specification Valencia C520 Part I    22 02 2011 2" xfId="826"/>
    <cellStyle name="0_2001A PCB Facer EXTERNAL 010801" xfId="827"/>
    <cellStyle name="0_2001A PCB Facer EXTERNAL 010801_Program Specification Valencia C520 Part I    22 02 2011" xfId="828"/>
    <cellStyle name="0_2001A PCB Facer EXTERNAL 010801_Program Specification Valencia C520 Part I    22 02 2011 2" xfId="829"/>
    <cellStyle name="0_2001PCPa10_TS" xfId="830"/>
    <cellStyle name="0_2001PCPa10_TS_Program Specification Valencia C520 Part I    22 02 2011" xfId="831"/>
    <cellStyle name="0_2001PCPa10_TS_Program Specification Valencia C520 Part I    22 02 2011 2" xfId="832"/>
    <cellStyle name="0_21F" xfId="833"/>
    <cellStyle name="0_21F_Program Specification Valencia C520 Part I    22 02 2011" xfId="834"/>
    <cellStyle name="0_21F_Program Specification Valencia C520 Part I    22 02 2011 2" xfId="835"/>
    <cellStyle name="0_commodity_190701" xfId="836"/>
    <cellStyle name="0_commodity_190701_Program Specification Valencia C520 Part I    22 02 2011" xfId="837"/>
    <cellStyle name="0_commodity_190701_Program Specification Valencia C520 Part I    22 02 2011 2" xfId="838"/>
    <cellStyle name="0_DEF_FACT (2)" xfId="839"/>
    <cellStyle name="0_DEF_FACT (2)_Program Specification Valencia C520 Part I    22 02 2011" xfId="840"/>
    <cellStyle name="0_DEF_FACT (2)_Program Specification Valencia C520 Part I    22 02 2011 2" xfId="841"/>
    <cellStyle name="0_DieselStV for MT Review Mar 14" xfId="842"/>
    <cellStyle name="0_DieselStV for MT Review Mar 14_Program Specification Valencia C520 Part I    22 02 2011" xfId="843"/>
    <cellStyle name="0_DieselStV for MT Review Mar 14_Program Specification Valencia C520 Part I    22 02 2011 2" xfId="844"/>
    <cellStyle name="0_EOC Paper 230701_final_4" xfId="845"/>
    <cellStyle name="0_EOC Paper 230701_final_4_Program Specification Valencia C520 Part I    22 02 2011" xfId="846"/>
    <cellStyle name="0_EOC Paper 230701_final_4_Program Specification Valencia C520 Part I    22 02 2011 2" xfId="847"/>
    <cellStyle name="0_EOC Paper 230701_final_41" xfId="848"/>
    <cellStyle name="0_EOC Paper 230701_final_41_Program Specification Valencia C520 Part I    22 02 2011" xfId="849"/>
    <cellStyle name="0_EOC Paper 230701_final_41_Program Specification Valencia C520 Part I    22 02 2011 2" xfId="850"/>
    <cellStyle name="0_Exhaust" xfId="851"/>
    <cellStyle name="0_Exhaust 2" xfId="852"/>
    <cellStyle name="0_Exhaust 2 2" xfId="853"/>
    <cellStyle name="0_I6 in CD3xx_v6" xfId="854"/>
    <cellStyle name="0_I6 in CD3xx_v6_Program Specification Valencia C520 Part I    22 02 2011" xfId="855"/>
    <cellStyle name="0_I6 in CD3xx_v6_Program Specification Valencia C520 Part I    22 02 2011 2" xfId="856"/>
    <cellStyle name="0_June Freeze Status launch Index" xfId="857"/>
    <cellStyle name="0_June Freeze Status launch Index_Program Specification Valencia C520 Part I    22 02 2011" xfId="858"/>
    <cellStyle name="0_June Freeze Status launch Index_Program Specification Valencia C520 Part I    22 02 2011 2" xfId="859"/>
    <cellStyle name="0_P2f" xfId="860"/>
    <cellStyle name="0_P2f_Program Specification Valencia C520 Part I    22 02 2011" xfId="861"/>
    <cellStyle name="0_P2f_Program Specification Valencia C520 Part I    22 02 2011 2" xfId="862"/>
    <cellStyle name="0_Program Specification Valencia C520 Part I    22 02 2011" xfId="863"/>
    <cellStyle name="0_Program Specification Valencia C520 Part I    22 02 2011 2" xfId="864"/>
    <cellStyle name="0_Stage V Ph 1 Dsl Tracking Charts" xfId="865"/>
    <cellStyle name="0_Stage V Ph 1 Dsl Tracking Charts v2" xfId="866"/>
    <cellStyle name="0_Stage V Ph 1 Dsl Tracking Charts v2_Program Specification Valencia C520 Part I    22 02 2011" xfId="867"/>
    <cellStyle name="0_Stage V Ph 1 Dsl Tracking Charts v2_Program Specification Valencia C520 Part I    22 02 2011 2" xfId="868"/>
    <cellStyle name="0_Stage V Ph 1 Dsl Tracking Charts_Program Specification Valencia C520 Part I    22 02 2011" xfId="869"/>
    <cellStyle name="0_Stage V Ph 1 Dsl Tracking Charts_Program Specification Valencia C520 Part I    22 02 2011 2" xfId="870"/>
    <cellStyle name="0_Sub B  B Car Cycle Plan Facer" xfId="871"/>
    <cellStyle name="0_Sub B  B Car Cycle Plan Facer_Program Specification Valencia C520 Part I    22 02 2011" xfId="872"/>
    <cellStyle name="0_Sub B  B Car Cycle Plan Facer_Program Specification Valencia C520 Part I    22 02 2011 2" xfId="873"/>
    <cellStyle name="0_WLI Cycle Plan Graph A" xfId="874"/>
    <cellStyle name="0_WLI Cycle Plan Graph A_Program Specification Valencia C520 Part I    22 02 2011" xfId="875"/>
    <cellStyle name="0_WLI Cycle Plan Graph A_Program Specification Valencia C520 Part I    22 02 2011 2" xfId="876"/>
    <cellStyle name="020" xfId="877"/>
    <cellStyle name="020 2" xfId="878"/>
    <cellStyle name="1" xfId="879"/>
    <cellStyle name="1_1" xfId="880"/>
    <cellStyle name="1_1_1" xfId="881"/>
    <cellStyle name="1_1_1_D&amp;A" xfId="882"/>
    <cellStyle name="1_1_1_D&amp;A_Program Specification Valencia C520 Part I    22 02 2011" xfId="883"/>
    <cellStyle name="1_1_1_D&amp;A_Program Specification Valencia C520 Part I    22 02 2011 2" xfId="884"/>
    <cellStyle name="1_1_1_Master_StatusCharts_39adj" xfId="885"/>
    <cellStyle name="1_1_1_Master_StatusCharts_39adj_Program Specification Valencia C520 Part I    22 02 2011" xfId="886"/>
    <cellStyle name="1_1_1_Master_StatusCharts_39adj_Program Specification Valencia C520 Part I    22 02 2011 2" xfId="887"/>
    <cellStyle name="1_1_1_Program Specification Valencia C520 Part I    22 02 2011" xfId="888"/>
    <cellStyle name="1_1_1_Program Specification Valencia C520 Part I    22 02 2011 2" xfId="889"/>
    <cellStyle name="1_1_D&amp;A" xfId="890"/>
    <cellStyle name="1_1_D&amp;A_Program Specification Valencia C520 Part I    22 02 2011" xfId="891"/>
    <cellStyle name="1_1_D&amp;A_Program Specification Valencia C520 Part I    22 02 2011 2" xfId="892"/>
    <cellStyle name="1_1_Master_StatusCharts_39adj" xfId="893"/>
    <cellStyle name="1_1_Master_StatusCharts_39adj_Program Specification Valencia C520 Part I    22 02 2011" xfId="894"/>
    <cellStyle name="1_1_Master_StatusCharts_39adj_Program Specification Valencia C520 Part I    22 02 2011 2" xfId="895"/>
    <cellStyle name="1_1_Program Specification Valencia C520 Part I    22 02 2011" xfId="896"/>
    <cellStyle name="1_1_Program Specification Valencia C520 Part I    22 02 2011 2" xfId="897"/>
    <cellStyle name="1_D&amp;A" xfId="898"/>
    <cellStyle name="1_D&amp;A_Program Specification Valencia C520 Part I    22 02 2011" xfId="899"/>
    <cellStyle name="1_D&amp;A_Program Specification Valencia C520 Part I    22 02 2011 2" xfId="900"/>
    <cellStyle name="1_Master_StatusCharts_39adj" xfId="901"/>
    <cellStyle name="1_Master_StatusCharts_39adj_Program Specification Valencia C520 Part I    22 02 2011" xfId="902"/>
    <cellStyle name="1_Master_StatusCharts_39adj_Program Specification Valencia C520 Part I    22 02 2011 2" xfId="903"/>
    <cellStyle name="1_Program Specification Valencia C520 Part I    22 02 2011" xfId="904"/>
    <cellStyle name="1_Program Specification Valencia C520 Part I    22 02 2011 2" xfId="905"/>
    <cellStyle name="1_Summary L" xfId="906"/>
    <cellStyle name="1_Summary L_D&amp;A" xfId="907"/>
    <cellStyle name="1_Summary L_D&amp;A_Program Specification Valencia C520 Part I    22 02 2011" xfId="908"/>
    <cellStyle name="1_Summary L_D&amp;A_Program Specification Valencia C520 Part I    22 02 2011 2" xfId="909"/>
    <cellStyle name="1_Summary L_Master_StatusCharts_39adj" xfId="910"/>
    <cellStyle name="1_Summary L_Master_StatusCharts_39adj_Program Specification Valencia C520 Part I    22 02 2011" xfId="911"/>
    <cellStyle name="1_Summary L_Master_StatusCharts_39adj_Program Specification Valencia C520 Part I    22 02 2011 2" xfId="912"/>
    <cellStyle name="1_Summary L_Program Specification Valencia C520 Part I    22 02 2011" xfId="913"/>
    <cellStyle name="1_Summary L_Program Specification Valencia C520 Part I    22 02 2011 2" xfId="914"/>
    <cellStyle name="2" xfId="915"/>
    <cellStyle name="2 2" xfId="916"/>
    <cellStyle name="2 2 2" xfId="917"/>
    <cellStyle name="2 3" xfId="918"/>
    <cellStyle name="2 4" xfId="919"/>
    <cellStyle name="2 5" xfId="920"/>
    <cellStyle name="2 6" xfId="921"/>
    <cellStyle name="2_070315_R0_xxxxKalk_OPEL_Nachträge" xfId="922"/>
    <cellStyle name="2_070315_R0_xxxxKalk_OPEL_Nachträge 2" xfId="923"/>
    <cellStyle name="2_070315_R0_xxxxKalk_OPEL_Nachträge 2 2" xfId="924"/>
    <cellStyle name="2_070315_R0_xxxxKalk_OPEL_Nachträge_FiatKomponenten" xfId="925"/>
    <cellStyle name="2_071025_R1_7572_ZK_Analysen_Mengenger_C344_Zielkosten" xfId="926"/>
    <cellStyle name="2_071025_R1_7572_ZK_Analysen_Mengenger_C344_Zielkosten 2" xfId="927"/>
    <cellStyle name="2_071025_R1_7572_ZK_Analysen_Mengenger_C344_Zielkosten 2 2" xfId="928"/>
    <cellStyle name="2_071025_R1_7572_ZK_Analysen_Mengenger_C344_Zielkosten_FiatKomponenten" xfId="929"/>
    <cellStyle name="2_FiatKomponenten" xfId="930"/>
    <cellStyle name="2_FordB2eZielkosten_Grundauftrag1" xfId="931"/>
    <cellStyle name="2_FordB2eZielkosten_Grundauftrag1 2" xfId="932"/>
    <cellStyle name="2_FordB2eZielkosten_Grundauftrag1 2 2" xfId="933"/>
    <cellStyle name="2_FordB2eZielkosten_Grundauftrag1_FiatKomponenten" xfId="934"/>
    <cellStyle name="20 % - Akzent1 2" xfId="53"/>
    <cellStyle name="20 % - Akzent1 2 2" xfId="54"/>
    <cellStyle name="20 % - Akzent1 2 2 2" xfId="55"/>
    <cellStyle name="20 % - Akzent1 2 2 3" xfId="33048"/>
    <cellStyle name="20 % - Akzent1 2 2 4" xfId="33123"/>
    <cellStyle name="20 % - Akzent1 2 2 5" xfId="33198"/>
    <cellStyle name="20 % - Akzent1 2 2 6" xfId="33273"/>
    <cellStyle name="20 % - Akzent1 2 3" xfId="56"/>
    <cellStyle name="20 % - Akzent1 2 3 2" xfId="935"/>
    <cellStyle name="20 % - Akzent1 2 3 3" xfId="33049"/>
    <cellStyle name="20 % - Akzent1 2 3 4" xfId="33124"/>
    <cellStyle name="20 % - Akzent1 2 3 5" xfId="33199"/>
    <cellStyle name="20 % - Akzent1 2 3 6" xfId="33274"/>
    <cellStyle name="20 % - Akzent1 2 4" xfId="57"/>
    <cellStyle name="20 % - Akzent1 2 4 2" xfId="33050"/>
    <cellStyle name="20 % - Akzent1 2 4 3" xfId="33125"/>
    <cellStyle name="20 % - Akzent1 2 4 4" xfId="33200"/>
    <cellStyle name="20 % - Akzent1 2 4 5" xfId="33275"/>
    <cellStyle name="20 % - Akzent1 2 5" xfId="58"/>
    <cellStyle name="20 % - Akzent1 2 6" xfId="33047"/>
    <cellStyle name="20 % - Akzent1 2 7" xfId="33122"/>
    <cellStyle name="20 % - Akzent1 2 8" xfId="33197"/>
    <cellStyle name="20 % - Akzent1 2 9" xfId="33272"/>
    <cellStyle name="20 % - Akzent1 3" xfId="59"/>
    <cellStyle name="20 % - Akzent1 3 2" xfId="60"/>
    <cellStyle name="20 % - Akzent1 3 2 10" xfId="936"/>
    <cellStyle name="20 % - Akzent1 3 2 11" xfId="937"/>
    <cellStyle name="20 % - Akzent1 3 2 12" xfId="33051"/>
    <cellStyle name="20 % - Akzent1 3 2 13" xfId="33126"/>
    <cellStyle name="20 % - Akzent1 3 2 14" xfId="33201"/>
    <cellStyle name="20 % - Akzent1 3 2 15" xfId="33276"/>
    <cellStyle name="20 % - Akzent1 3 2 2" xfId="938"/>
    <cellStyle name="20 % - Akzent1 3 2 2 10" xfId="939"/>
    <cellStyle name="20 % - Akzent1 3 2 2 2" xfId="940"/>
    <cellStyle name="20 % - Akzent1 3 2 2 2 2" xfId="941"/>
    <cellStyle name="20 % - Akzent1 3 2 2 2 2 2" xfId="942"/>
    <cellStyle name="20 % - Akzent1 3 2 2 2 2 2 2" xfId="943"/>
    <cellStyle name="20 % - Akzent1 3 2 2 2 2 2 2 2" xfId="944"/>
    <cellStyle name="20 % - Akzent1 3 2 2 2 2 2 2 3" xfId="945"/>
    <cellStyle name="20 % - Akzent1 3 2 2 2 2 2 3" xfId="946"/>
    <cellStyle name="20 % - Akzent1 3 2 2 2 2 2 3 2" xfId="947"/>
    <cellStyle name="20 % - Akzent1 3 2 2 2 2 2 3 3" xfId="948"/>
    <cellStyle name="20 % - Akzent1 3 2 2 2 2 2 4" xfId="949"/>
    <cellStyle name="20 % - Akzent1 3 2 2 2 2 2 4 2" xfId="950"/>
    <cellStyle name="20 % - Akzent1 3 2 2 2 2 2 5" xfId="951"/>
    <cellStyle name="20 % - Akzent1 3 2 2 2 2 2 6" xfId="952"/>
    <cellStyle name="20 % - Akzent1 3 2 2 2 2 3" xfId="953"/>
    <cellStyle name="20 % - Akzent1 3 2 2 2 2 3 2" xfId="954"/>
    <cellStyle name="20 % - Akzent1 3 2 2 2 2 3 3" xfId="955"/>
    <cellStyle name="20 % - Akzent1 3 2 2 2 2 4" xfId="956"/>
    <cellStyle name="20 % - Akzent1 3 2 2 2 2 4 2" xfId="957"/>
    <cellStyle name="20 % - Akzent1 3 2 2 2 2 4 3" xfId="958"/>
    <cellStyle name="20 % - Akzent1 3 2 2 2 2 5" xfId="959"/>
    <cellStyle name="20 % - Akzent1 3 2 2 2 2 5 2" xfId="960"/>
    <cellStyle name="20 % - Akzent1 3 2 2 2 2 6" xfId="961"/>
    <cellStyle name="20 % - Akzent1 3 2 2 2 2 7" xfId="962"/>
    <cellStyle name="20 % - Akzent1 3 2 2 2 3" xfId="963"/>
    <cellStyle name="20 % - Akzent1 3 2 2 2 3 2" xfId="964"/>
    <cellStyle name="20 % - Akzent1 3 2 2 2 3 2 2" xfId="965"/>
    <cellStyle name="20 % - Akzent1 3 2 2 2 3 2 3" xfId="966"/>
    <cellStyle name="20 % - Akzent1 3 2 2 2 3 3" xfId="967"/>
    <cellStyle name="20 % - Akzent1 3 2 2 2 3 3 2" xfId="968"/>
    <cellStyle name="20 % - Akzent1 3 2 2 2 3 3 3" xfId="969"/>
    <cellStyle name="20 % - Akzent1 3 2 2 2 3 4" xfId="970"/>
    <cellStyle name="20 % - Akzent1 3 2 2 2 3 4 2" xfId="971"/>
    <cellStyle name="20 % - Akzent1 3 2 2 2 3 5" xfId="972"/>
    <cellStyle name="20 % - Akzent1 3 2 2 2 3 6" xfId="973"/>
    <cellStyle name="20 % - Akzent1 3 2 2 2 4" xfId="974"/>
    <cellStyle name="20 % - Akzent1 3 2 2 2 4 2" xfId="975"/>
    <cellStyle name="20 % - Akzent1 3 2 2 2 4 3" xfId="976"/>
    <cellStyle name="20 % - Akzent1 3 2 2 2 5" xfId="977"/>
    <cellStyle name="20 % - Akzent1 3 2 2 2 5 2" xfId="978"/>
    <cellStyle name="20 % - Akzent1 3 2 2 2 5 3" xfId="979"/>
    <cellStyle name="20 % - Akzent1 3 2 2 2 6" xfId="980"/>
    <cellStyle name="20 % - Akzent1 3 2 2 2 6 2" xfId="981"/>
    <cellStyle name="20 % - Akzent1 3 2 2 2 7" xfId="982"/>
    <cellStyle name="20 % - Akzent1 3 2 2 2 8" xfId="983"/>
    <cellStyle name="20 % - Akzent1 3 2 2 3" xfId="984"/>
    <cellStyle name="20 % - Akzent1 3 2 2 3 2" xfId="985"/>
    <cellStyle name="20 % - Akzent1 3 2 2 3 2 2" xfId="986"/>
    <cellStyle name="20 % - Akzent1 3 2 2 3 2 2 2" xfId="987"/>
    <cellStyle name="20 % - Akzent1 3 2 2 3 2 2 2 2" xfId="988"/>
    <cellStyle name="20 % - Akzent1 3 2 2 3 2 2 2 3" xfId="989"/>
    <cellStyle name="20 % - Akzent1 3 2 2 3 2 2 3" xfId="990"/>
    <cellStyle name="20 % - Akzent1 3 2 2 3 2 2 3 2" xfId="991"/>
    <cellStyle name="20 % - Akzent1 3 2 2 3 2 2 3 3" xfId="992"/>
    <cellStyle name="20 % - Akzent1 3 2 2 3 2 2 4" xfId="993"/>
    <cellStyle name="20 % - Akzent1 3 2 2 3 2 2 4 2" xfId="994"/>
    <cellStyle name="20 % - Akzent1 3 2 2 3 2 2 5" xfId="995"/>
    <cellStyle name="20 % - Akzent1 3 2 2 3 2 2 6" xfId="996"/>
    <cellStyle name="20 % - Akzent1 3 2 2 3 2 3" xfId="997"/>
    <cellStyle name="20 % - Akzent1 3 2 2 3 2 3 2" xfId="998"/>
    <cellStyle name="20 % - Akzent1 3 2 2 3 2 3 3" xfId="999"/>
    <cellStyle name="20 % - Akzent1 3 2 2 3 2 4" xfId="1000"/>
    <cellStyle name="20 % - Akzent1 3 2 2 3 2 4 2" xfId="1001"/>
    <cellStyle name="20 % - Akzent1 3 2 2 3 2 4 3" xfId="1002"/>
    <cellStyle name="20 % - Akzent1 3 2 2 3 2 5" xfId="1003"/>
    <cellStyle name="20 % - Akzent1 3 2 2 3 2 5 2" xfId="1004"/>
    <cellStyle name="20 % - Akzent1 3 2 2 3 2 6" xfId="1005"/>
    <cellStyle name="20 % - Akzent1 3 2 2 3 2 7" xfId="1006"/>
    <cellStyle name="20 % - Akzent1 3 2 2 3 3" xfId="1007"/>
    <cellStyle name="20 % - Akzent1 3 2 2 3 3 2" xfId="1008"/>
    <cellStyle name="20 % - Akzent1 3 2 2 3 3 2 2" xfId="1009"/>
    <cellStyle name="20 % - Akzent1 3 2 2 3 3 2 3" xfId="1010"/>
    <cellStyle name="20 % - Akzent1 3 2 2 3 3 3" xfId="1011"/>
    <cellStyle name="20 % - Akzent1 3 2 2 3 3 3 2" xfId="1012"/>
    <cellStyle name="20 % - Akzent1 3 2 2 3 3 3 3" xfId="1013"/>
    <cellStyle name="20 % - Akzent1 3 2 2 3 3 4" xfId="1014"/>
    <cellStyle name="20 % - Akzent1 3 2 2 3 3 4 2" xfId="1015"/>
    <cellStyle name="20 % - Akzent1 3 2 2 3 3 5" xfId="1016"/>
    <cellStyle name="20 % - Akzent1 3 2 2 3 3 6" xfId="1017"/>
    <cellStyle name="20 % - Akzent1 3 2 2 3 4" xfId="1018"/>
    <cellStyle name="20 % - Akzent1 3 2 2 3 4 2" xfId="1019"/>
    <cellStyle name="20 % - Akzent1 3 2 2 3 4 3" xfId="1020"/>
    <cellStyle name="20 % - Akzent1 3 2 2 3 5" xfId="1021"/>
    <cellStyle name="20 % - Akzent1 3 2 2 3 5 2" xfId="1022"/>
    <cellStyle name="20 % - Akzent1 3 2 2 3 5 3" xfId="1023"/>
    <cellStyle name="20 % - Akzent1 3 2 2 3 6" xfId="1024"/>
    <cellStyle name="20 % - Akzent1 3 2 2 3 6 2" xfId="1025"/>
    <cellStyle name="20 % - Akzent1 3 2 2 3 7" xfId="1026"/>
    <cellStyle name="20 % - Akzent1 3 2 2 3 8" xfId="1027"/>
    <cellStyle name="20 % - Akzent1 3 2 2 4" xfId="1028"/>
    <cellStyle name="20 % - Akzent1 3 2 2 4 2" xfId="1029"/>
    <cellStyle name="20 % - Akzent1 3 2 2 4 2 2" xfId="1030"/>
    <cellStyle name="20 % - Akzent1 3 2 2 4 2 2 2" xfId="1031"/>
    <cellStyle name="20 % - Akzent1 3 2 2 4 2 2 3" xfId="1032"/>
    <cellStyle name="20 % - Akzent1 3 2 2 4 2 3" xfId="1033"/>
    <cellStyle name="20 % - Akzent1 3 2 2 4 2 3 2" xfId="1034"/>
    <cellStyle name="20 % - Akzent1 3 2 2 4 2 3 3" xfId="1035"/>
    <cellStyle name="20 % - Akzent1 3 2 2 4 2 4" xfId="1036"/>
    <cellStyle name="20 % - Akzent1 3 2 2 4 2 4 2" xfId="1037"/>
    <cellStyle name="20 % - Akzent1 3 2 2 4 2 5" xfId="1038"/>
    <cellStyle name="20 % - Akzent1 3 2 2 4 2 6" xfId="1039"/>
    <cellStyle name="20 % - Akzent1 3 2 2 4 3" xfId="1040"/>
    <cellStyle name="20 % - Akzent1 3 2 2 4 3 2" xfId="1041"/>
    <cellStyle name="20 % - Akzent1 3 2 2 4 3 3" xfId="1042"/>
    <cellStyle name="20 % - Akzent1 3 2 2 4 4" xfId="1043"/>
    <cellStyle name="20 % - Akzent1 3 2 2 4 4 2" xfId="1044"/>
    <cellStyle name="20 % - Akzent1 3 2 2 4 4 3" xfId="1045"/>
    <cellStyle name="20 % - Akzent1 3 2 2 4 5" xfId="1046"/>
    <cellStyle name="20 % - Akzent1 3 2 2 4 5 2" xfId="1047"/>
    <cellStyle name="20 % - Akzent1 3 2 2 4 6" xfId="1048"/>
    <cellStyle name="20 % - Akzent1 3 2 2 4 7" xfId="1049"/>
    <cellStyle name="20 % - Akzent1 3 2 2 5" xfId="1050"/>
    <cellStyle name="20 % - Akzent1 3 2 2 5 2" xfId="1051"/>
    <cellStyle name="20 % - Akzent1 3 2 2 5 2 2" xfId="1052"/>
    <cellStyle name="20 % - Akzent1 3 2 2 5 2 3" xfId="1053"/>
    <cellStyle name="20 % - Akzent1 3 2 2 5 3" xfId="1054"/>
    <cellStyle name="20 % - Akzent1 3 2 2 5 3 2" xfId="1055"/>
    <cellStyle name="20 % - Akzent1 3 2 2 5 3 3" xfId="1056"/>
    <cellStyle name="20 % - Akzent1 3 2 2 5 4" xfId="1057"/>
    <cellStyle name="20 % - Akzent1 3 2 2 5 4 2" xfId="1058"/>
    <cellStyle name="20 % - Akzent1 3 2 2 5 5" xfId="1059"/>
    <cellStyle name="20 % - Akzent1 3 2 2 5 6" xfId="1060"/>
    <cellStyle name="20 % - Akzent1 3 2 2 6" xfId="1061"/>
    <cellStyle name="20 % - Akzent1 3 2 2 6 2" xfId="1062"/>
    <cellStyle name="20 % - Akzent1 3 2 2 6 3" xfId="1063"/>
    <cellStyle name="20 % - Akzent1 3 2 2 7" xfId="1064"/>
    <cellStyle name="20 % - Akzent1 3 2 2 7 2" xfId="1065"/>
    <cellStyle name="20 % - Akzent1 3 2 2 7 3" xfId="1066"/>
    <cellStyle name="20 % - Akzent1 3 2 2 8" xfId="1067"/>
    <cellStyle name="20 % - Akzent1 3 2 2 8 2" xfId="1068"/>
    <cellStyle name="20 % - Akzent1 3 2 2 9" xfId="1069"/>
    <cellStyle name="20 % - Akzent1 3 2 3" xfId="1070"/>
    <cellStyle name="20 % - Akzent1 3 2 3 2" xfId="1071"/>
    <cellStyle name="20 % - Akzent1 3 2 3 2 2" xfId="1072"/>
    <cellStyle name="20 % - Akzent1 3 2 3 2 2 2" xfId="1073"/>
    <cellStyle name="20 % - Akzent1 3 2 3 2 2 2 2" xfId="1074"/>
    <cellStyle name="20 % - Akzent1 3 2 3 2 2 2 3" xfId="1075"/>
    <cellStyle name="20 % - Akzent1 3 2 3 2 2 3" xfId="1076"/>
    <cellStyle name="20 % - Akzent1 3 2 3 2 2 3 2" xfId="1077"/>
    <cellStyle name="20 % - Akzent1 3 2 3 2 2 3 3" xfId="1078"/>
    <cellStyle name="20 % - Akzent1 3 2 3 2 2 4" xfId="1079"/>
    <cellStyle name="20 % - Akzent1 3 2 3 2 2 4 2" xfId="1080"/>
    <cellStyle name="20 % - Akzent1 3 2 3 2 2 5" xfId="1081"/>
    <cellStyle name="20 % - Akzent1 3 2 3 2 2 6" xfId="1082"/>
    <cellStyle name="20 % - Akzent1 3 2 3 2 3" xfId="1083"/>
    <cellStyle name="20 % - Akzent1 3 2 3 2 3 2" xfId="1084"/>
    <cellStyle name="20 % - Akzent1 3 2 3 2 3 3" xfId="1085"/>
    <cellStyle name="20 % - Akzent1 3 2 3 2 4" xfId="1086"/>
    <cellStyle name="20 % - Akzent1 3 2 3 2 4 2" xfId="1087"/>
    <cellStyle name="20 % - Akzent1 3 2 3 2 4 3" xfId="1088"/>
    <cellStyle name="20 % - Akzent1 3 2 3 2 5" xfId="1089"/>
    <cellStyle name="20 % - Akzent1 3 2 3 2 5 2" xfId="1090"/>
    <cellStyle name="20 % - Akzent1 3 2 3 2 6" xfId="1091"/>
    <cellStyle name="20 % - Akzent1 3 2 3 2 7" xfId="1092"/>
    <cellStyle name="20 % - Akzent1 3 2 3 3" xfId="1093"/>
    <cellStyle name="20 % - Akzent1 3 2 3 3 2" xfId="1094"/>
    <cellStyle name="20 % - Akzent1 3 2 3 3 2 2" xfId="1095"/>
    <cellStyle name="20 % - Akzent1 3 2 3 3 2 3" xfId="1096"/>
    <cellStyle name="20 % - Akzent1 3 2 3 3 3" xfId="1097"/>
    <cellStyle name="20 % - Akzent1 3 2 3 3 3 2" xfId="1098"/>
    <cellStyle name="20 % - Akzent1 3 2 3 3 3 3" xfId="1099"/>
    <cellStyle name="20 % - Akzent1 3 2 3 3 4" xfId="1100"/>
    <cellStyle name="20 % - Akzent1 3 2 3 3 4 2" xfId="1101"/>
    <cellStyle name="20 % - Akzent1 3 2 3 3 5" xfId="1102"/>
    <cellStyle name="20 % - Akzent1 3 2 3 3 6" xfId="1103"/>
    <cellStyle name="20 % - Akzent1 3 2 3 4" xfId="1104"/>
    <cellStyle name="20 % - Akzent1 3 2 3 4 2" xfId="1105"/>
    <cellStyle name="20 % - Akzent1 3 2 3 4 3" xfId="1106"/>
    <cellStyle name="20 % - Akzent1 3 2 3 5" xfId="1107"/>
    <cellStyle name="20 % - Akzent1 3 2 3 5 2" xfId="1108"/>
    <cellStyle name="20 % - Akzent1 3 2 3 5 3" xfId="1109"/>
    <cellStyle name="20 % - Akzent1 3 2 3 6" xfId="1110"/>
    <cellStyle name="20 % - Akzent1 3 2 3 6 2" xfId="1111"/>
    <cellStyle name="20 % - Akzent1 3 2 3 7" xfId="1112"/>
    <cellStyle name="20 % - Akzent1 3 2 3 8" xfId="1113"/>
    <cellStyle name="20 % - Akzent1 3 2 4" xfId="1114"/>
    <cellStyle name="20 % - Akzent1 3 2 4 2" xfId="1115"/>
    <cellStyle name="20 % - Akzent1 3 2 4 2 2" xfId="1116"/>
    <cellStyle name="20 % - Akzent1 3 2 4 2 2 2" xfId="1117"/>
    <cellStyle name="20 % - Akzent1 3 2 4 2 2 2 2" xfId="1118"/>
    <cellStyle name="20 % - Akzent1 3 2 4 2 2 2 3" xfId="1119"/>
    <cellStyle name="20 % - Akzent1 3 2 4 2 2 3" xfId="1120"/>
    <cellStyle name="20 % - Akzent1 3 2 4 2 2 3 2" xfId="1121"/>
    <cellStyle name="20 % - Akzent1 3 2 4 2 2 3 3" xfId="1122"/>
    <cellStyle name="20 % - Akzent1 3 2 4 2 2 4" xfId="1123"/>
    <cellStyle name="20 % - Akzent1 3 2 4 2 2 4 2" xfId="1124"/>
    <cellStyle name="20 % - Akzent1 3 2 4 2 2 5" xfId="1125"/>
    <cellStyle name="20 % - Akzent1 3 2 4 2 2 6" xfId="1126"/>
    <cellStyle name="20 % - Akzent1 3 2 4 2 3" xfId="1127"/>
    <cellStyle name="20 % - Akzent1 3 2 4 2 3 2" xfId="1128"/>
    <cellStyle name="20 % - Akzent1 3 2 4 2 3 3" xfId="1129"/>
    <cellStyle name="20 % - Akzent1 3 2 4 2 4" xfId="1130"/>
    <cellStyle name="20 % - Akzent1 3 2 4 2 4 2" xfId="1131"/>
    <cellStyle name="20 % - Akzent1 3 2 4 2 4 3" xfId="1132"/>
    <cellStyle name="20 % - Akzent1 3 2 4 2 5" xfId="1133"/>
    <cellStyle name="20 % - Akzent1 3 2 4 2 5 2" xfId="1134"/>
    <cellStyle name="20 % - Akzent1 3 2 4 2 6" xfId="1135"/>
    <cellStyle name="20 % - Akzent1 3 2 4 2 7" xfId="1136"/>
    <cellStyle name="20 % - Akzent1 3 2 4 3" xfId="1137"/>
    <cellStyle name="20 % - Akzent1 3 2 4 3 2" xfId="1138"/>
    <cellStyle name="20 % - Akzent1 3 2 4 3 2 2" xfId="1139"/>
    <cellStyle name="20 % - Akzent1 3 2 4 3 2 3" xfId="1140"/>
    <cellStyle name="20 % - Akzent1 3 2 4 3 3" xfId="1141"/>
    <cellStyle name="20 % - Akzent1 3 2 4 3 3 2" xfId="1142"/>
    <cellStyle name="20 % - Akzent1 3 2 4 3 3 3" xfId="1143"/>
    <cellStyle name="20 % - Akzent1 3 2 4 3 4" xfId="1144"/>
    <cellStyle name="20 % - Akzent1 3 2 4 3 4 2" xfId="1145"/>
    <cellStyle name="20 % - Akzent1 3 2 4 3 5" xfId="1146"/>
    <cellStyle name="20 % - Akzent1 3 2 4 3 6" xfId="1147"/>
    <cellStyle name="20 % - Akzent1 3 2 4 4" xfId="1148"/>
    <cellStyle name="20 % - Akzent1 3 2 4 4 2" xfId="1149"/>
    <cellStyle name="20 % - Akzent1 3 2 4 4 3" xfId="1150"/>
    <cellStyle name="20 % - Akzent1 3 2 4 5" xfId="1151"/>
    <cellStyle name="20 % - Akzent1 3 2 4 5 2" xfId="1152"/>
    <cellStyle name="20 % - Akzent1 3 2 4 5 3" xfId="1153"/>
    <cellStyle name="20 % - Akzent1 3 2 4 6" xfId="1154"/>
    <cellStyle name="20 % - Akzent1 3 2 4 6 2" xfId="1155"/>
    <cellStyle name="20 % - Akzent1 3 2 4 7" xfId="1156"/>
    <cellStyle name="20 % - Akzent1 3 2 4 8" xfId="1157"/>
    <cellStyle name="20 % - Akzent1 3 2 5" xfId="1158"/>
    <cellStyle name="20 % - Akzent1 3 2 5 2" xfId="1159"/>
    <cellStyle name="20 % - Akzent1 3 2 5 2 2" xfId="1160"/>
    <cellStyle name="20 % - Akzent1 3 2 5 2 2 2" xfId="1161"/>
    <cellStyle name="20 % - Akzent1 3 2 5 2 2 3" xfId="1162"/>
    <cellStyle name="20 % - Akzent1 3 2 5 2 3" xfId="1163"/>
    <cellStyle name="20 % - Akzent1 3 2 5 2 3 2" xfId="1164"/>
    <cellStyle name="20 % - Akzent1 3 2 5 2 3 3" xfId="1165"/>
    <cellStyle name="20 % - Akzent1 3 2 5 2 4" xfId="1166"/>
    <cellStyle name="20 % - Akzent1 3 2 5 2 4 2" xfId="1167"/>
    <cellStyle name="20 % - Akzent1 3 2 5 2 5" xfId="1168"/>
    <cellStyle name="20 % - Akzent1 3 2 5 2 6" xfId="1169"/>
    <cellStyle name="20 % - Akzent1 3 2 5 3" xfId="1170"/>
    <cellStyle name="20 % - Akzent1 3 2 5 3 2" xfId="1171"/>
    <cellStyle name="20 % - Akzent1 3 2 5 3 3" xfId="1172"/>
    <cellStyle name="20 % - Akzent1 3 2 5 4" xfId="1173"/>
    <cellStyle name="20 % - Akzent1 3 2 5 4 2" xfId="1174"/>
    <cellStyle name="20 % - Akzent1 3 2 5 4 3" xfId="1175"/>
    <cellStyle name="20 % - Akzent1 3 2 5 5" xfId="1176"/>
    <cellStyle name="20 % - Akzent1 3 2 5 5 2" xfId="1177"/>
    <cellStyle name="20 % - Akzent1 3 2 5 6" xfId="1178"/>
    <cellStyle name="20 % - Akzent1 3 2 5 7" xfId="1179"/>
    <cellStyle name="20 % - Akzent1 3 2 6" xfId="1180"/>
    <cellStyle name="20 % - Akzent1 3 2 6 2" xfId="1181"/>
    <cellStyle name="20 % - Akzent1 3 2 6 2 2" xfId="1182"/>
    <cellStyle name="20 % - Akzent1 3 2 6 2 3" xfId="1183"/>
    <cellStyle name="20 % - Akzent1 3 2 6 3" xfId="1184"/>
    <cellStyle name="20 % - Akzent1 3 2 6 3 2" xfId="1185"/>
    <cellStyle name="20 % - Akzent1 3 2 6 3 3" xfId="1186"/>
    <cellStyle name="20 % - Akzent1 3 2 6 4" xfId="1187"/>
    <cellStyle name="20 % - Akzent1 3 2 6 4 2" xfId="1188"/>
    <cellStyle name="20 % - Akzent1 3 2 6 5" xfId="1189"/>
    <cellStyle name="20 % - Akzent1 3 2 6 6" xfId="1190"/>
    <cellStyle name="20 % - Akzent1 3 2 7" xfId="1191"/>
    <cellStyle name="20 % - Akzent1 3 2 7 2" xfId="1192"/>
    <cellStyle name="20 % - Akzent1 3 2 7 3" xfId="1193"/>
    <cellStyle name="20 % - Akzent1 3 2 8" xfId="1194"/>
    <cellStyle name="20 % - Akzent1 3 2 8 2" xfId="1195"/>
    <cellStyle name="20 % - Akzent1 3 2 8 3" xfId="1196"/>
    <cellStyle name="20 % - Akzent1 3 2 9" xfId="1197"/>
    <cellStyle name="20 % - Akzent1 3 2 9 2" xfId="1198"/>
    <cellStyle name="20 % - Akzent1 4" xfId="1199"/>
    <cellStyle name="20 % - Akzent1 4 2" xfId="1200"/>
    <cellStyle name="20 % - Akzent1 5" xfId="1201"/>
    <cellStyle name="20 % - Akzent1 5 2" xfId="1202"/>
    <cellStyle name="20 % - Akzent1 5 2 10" xfId="1203"/>
    <cellStyle name="20 % - Akzent1 5 2 11" xfId="1204"/>
    <cellStyle name="20 % - Akzent1 5 2 2" xfId="1205"/>
    <cellStyle name="20 % - Akzent1 5 2 2 10" xfId="1206"/>
    <cellStyle name="20 % - Akzent1 5 2 2 2" xfId="1207"/>
    <cellStyle name="20 % - Akzent1 5 2 2 2 2" xfId="1208"/>
    <cellStyle name="20 % - Akzent1 5 2 2 2 2 2" xfId="1209"/>
    <cellStyle name="20 % - Akzent1 5 2 2 2 2 2 2" xfId="1210"/>
    <cellStyle name="20 % - Akzent1 5 2 2 2 2 2 2 2" xfId="1211"/>
    <cellStyle name="20 % - Akzent1 5 2 2 2 2 2 2 3" xfId="1212"/>
    <cellStyle name="20 % - Akzent1 5 2 2 2 2 2 3" xfId="1213"/>
    <cellStyle name="20 % - Akzent1 5 2 2 2 2 2 3 2" xfId="1214"/>
    <cellStyle name="20 % - Akzent1 5 2 2 2 2 2 3 3" xfId="1215"/>
    <cellStyle name="20 % - Akzent1 5 2 2 2 2 2 4" xfId="1216"/>
    <cellStyle name="20 % - Akzent1 5 2 2 2 2 2 4 2" xfId="1217"/>
    <cellStyle name="20 % - Akzent1 5 2 2 2 2 2 5" xfId="1218"/>
    <cellStyle name="20 % - Akzent1 5 2 2 2 2 2 6" xfId="1219"/>
    <cellStyle name="20 % - Akzent1 5 2 2 2 2 3" xfId="1220"/>
    <cellStyle name="20 % - Akzent1 5 2 2 2 2 3 2" xfId="1221"/>
    <cellStyle name="20 % - Akzent1 5 2 2 2 2 3 3" xfId="1222"/>
    <cellStyle name="20 % - Akzent1 5 2 2 2 2 4" xfId="1223"/>
    <cellStyle name="20 % - Akzent1 5 2 2 2 2 4 2" xfId="1224"/>
    <cellStyle name="20 % - Akzent1 5 2 2 2 2 4 3" xfId="1225"/>
    <cellStyle name="20 % - Akzent1 5 2 2 2 2 5" xfId="1226"/>
    <cellStyle name="20 % - Akzent1 5 2 2 2 2 5 2" xfId="1227"/>
    <cellStyle name="20 % - Akzent1 5 2 2 2 2 6" xfId="1228"/>
    <cellStyle name="20 % - Akzent1 5 2 2 2 2 7" xfId="1229"/>
    <cellStyle name="20 % - Akzent1 5 2 2 2 3" xfId="1230"/>
    <cellStyle name="20 % - Akzent1 5 2 2 2 3 2" xfId="1231"/>
    <cellStyle name="20 % - Akzent1 5 2 2 2 3 2 2" xfId="1232"/>
    <cellStyle name="20 % - Akzent1 5 2 2 2 3 2 3" xfId="1233"/>
    <cellStyle name="20 % - Akzent1 5 2 2 2 3 3" xfId="1234"/>
    <cellStyle name="20 % - Akzent1 5 2 2 2 3 3 2" xfId="1235"/>
    <cellStyle name="20 % - Akzent1 5 2 2 2 3 3 3" xfId="1236"/>
    <cellStyle name="20 % - Akzent1 5 2 2 2 3 4" xfId="1237"/>
    <cellStyle name="20 % - Akzent1 5 2 2 2 3 4 2" xfId="1238"/>
    <cellStyle name="20 % - Akzent1 5 2 2 2 3 5" xfId="1239"/>
    <cellStyle name="20 % - Akzent1 5 2 2 2 3 6" xfId="1240"/>
    <cellStyle name="20 % - Akzent1 5 2 2 2 4" xfId="1241"/>
    <cellStyle name="20 % - Akzent1 5 2 2 2 4 2" xfId="1242"/>
    <cellStyle name="20 % - Akzent1 5 2 2 2 4 3" xfId="1243"/>
    <cellStyle name="20 % - Akzent1 5 2 2 2 5" xfId="1244"/>
    <cellStyle name="20 % - Akzent1 5 2 2 2 5 2" xfId="1245"/>
    <cellStyle name="20 % - Akzent1 5 2 2 2 5 3" xfId="1246"/>
    <cellStyle name="20 % - Akzent1 5 2 2 2 6" xfId="1247"/>
    <cellStyle name="20 % - Akzent1 5 2 2 2 6 2" xfId="1248"/>
    <cellStyle name="20 % - Akzent1 5 2 2 2 7" xfId="1249"/>
    <cellStyle name="20 % - Akzent1 5 2 2 2 8" xfId="1250"/>
    <cellStyle name="20 % - Akzent1 5 2 2 3" xfId="1251"/>
    <cellStyle name="20 % - Akzent1 5 2 2 3 2" xfId="1252"/>
    <cellStyle name="20 % - Akzent1 5 2 2 3 2 2" xfId="1253"/>
    <cellStyle name="20 % - Akzent1 5 2 2 3 2 2 2" xfId="1254"/>
    <cellStyle name="20 % - Akzent1 5 2 2 3 2 2 2 2" xfId="1255"/>
    <cellStyle name="20 % - Akzent1 5 2 2 3 2 2 2 3" xfId="1256"/>
    <cellStyle name="20 % - Akzent1 5 2 2 3 2 2 3" xfId="1257"/>
    <cellStyle name="20 % - Akzent1 5 2 2 3 2 2 3 2" xfId="1258"/>
    <cellStyle name="20 % - Akzent1 5 2 2 3 2 2 3 3" xfId="1259"/>
    <cellStyle name="20 % - Akzent1 5 2 2 3 2 2 4" xfId="1260"/>
    <cellStyle name="20 % - Akzent1 5 2 2 3 2 2 4 2" xfId="1261"/>
    <cellStyle name="20 % - Akzent1 5 2 2 3 2 2 5" xfId="1262"/>
    <cellStyle name="20 % - Akzent1 5 2 2 3 2 2 6" xfId="1263"/>
    <cellStyle name="20 % - Akzent1 5 2 2 3 2 3" xfId="1264"/>
    <cellStyle name="20 % - Akzent1 5 2 2 3 2 3 2" xfId="1265"/>
    <cellStyle name="20 % - Akzent1 5 2 2 3 2 3 3" xfId="1266"/>
    <cellStyle name="20 % - Akzent1 5 2 2 3 2 4" xfId="1267"/>
    <cellStyle name="20 % - Akzent1 5 2 2 3 2 4 2" xfId="1268"/>
    <cellStyle name="20 % - Akzent1 5 2 2 3 2 4 3" xfId="1269"/>
    <cellStyle name="20 % - Akzent1 5 2 2 3 2 5" xfId="1270"/>
    <cellStyle name="20 % - Akzent1 5 2 2 3 2 5 2" xfId="1271"/>
    <cellStyle name="20 % - Akzent1 5 2 2 3 2 6" xfId="1272"/>
    <cellStyle name="20 % - Akzent1 5 2 2 3 2 7" xfId="1273"/>
    <cellStyle name="20 % - Akzent1 5 2 2 3 3" xfId="1274"/>
    <cellStyle name="20 % - Akzent1 5 2 2 3 3 2" xfId="1275"/>
    <cellStyle name="20 % - Akzent1 5 2 2 3 3 2 2" xfId="1276"/>
    <cellStyle name="20 % - Akzent1 5 2 2 3 3 2 3" xfId="1277"/>
    <cellStyle name="20 % - Akzent1 5 2 2 3 3 3" xfId="1278"/>
    <cellStyle name="20 % - Akzent1 5 2 2 3 3 3 2" xfId="1279"/>
    <cellStyle name="20 % - Akzent1 5 2 2 3 3 3 3" xfId="1280"/>
    <cellStyle name="20 % - Akzent1 5 2 2 3 3 4" xfId="1281"/>
    <cellStyle name="20 % - Akzent1 5 2 2 3 3 4 2" xfId="1282"/>
    <cellStyle name="20 % - Akzent1 5 2 2 3 3 5" xfId="1283"/>
    <cellStyle name="20 % - Akzent1 5 2 2 3 3 6" xfId="1284"/>
    <cellStyle name="20 % - Akzent1 5 2 2 3 4" xfId="1285"/>
    <cellStyle name="20 % - Akzent1 5 2 2 3 4 2" xfId="1286"/>
    <cellStyle name="20 % - Akzent1 5 2 2 3 4 3" xfId="1287"/>
    <cellStyle name="20 % - Akzent1 5 2 2 3 5" xfId="1288"/>
    <cellStyle name="20 % - Akzent1 5 2 2 3 5 2" xfId="1289"/>
    <cellStyle name="20 % - Akzent1 5 2 2 3 5 3" xfId="1290"/>
    <cellStyle name="20 % - Akzent1 5 2 2 3 6" xfId="1291"/>
    <cellStyle name="20 % - Akzent1 5 2 2 3 6 2" xfId="1292"/>
    <cellStyle name="20 % - Akzent1 5 2 2 3 7" xfId="1293"/>
    <cellStyle name="20 % - Akzent1 5 2 2 3 8" xfId="1294"/>
    <cellStyle name="20 % - Akzent1 5 2 2 4" xfId="1295"/>
    <cellStyle name="20 % - Akzent1 5 2 2 4 2" xfId="1296"/>
    <cellStyle name="20 % - Akzent1 5 2 2 4 2 2" xfId="1297"/>
    <cellStyle name="20 % - Akzent1 5 2 2 4 2 2 2" xfId="1298"/>
    <cellStyle name="20 % - Akzent1 5 2 2 4 2 2 3" xfId="1299"/>
    <cellStyle name="20 % - Akzent1 5 2 2 4 2 3" xfId="1300"/>
    <cellStyle name="20 % - Akzent1 5 2 2 4 2 3 2" xfId="1301"/>
    <cellStyle name="20 % - Akzent1 5 2 2 4 2 3 3" xfId="1302"/>
    <cellStyle name="20 % - Akzent1 5 2 2 4 2 4" xfId="1303"/>
    <cellStyle name="20 % - Akzent1 5 2 2 4 2 4 2" xfId="1304"/>
    <cellStyle name="20 % - Akzent1 5 2 2 4 2 5" xfId="1305"/>
    <cellStyle name="20 % - Akzent1 5 2 2 4 2 6" xfId="1306"/>
    <cellStyle name="20 % - Akzent1 5 2 2 4 3" xfId="1307"/>
    <cellStyle name="20 % - Akzent1 5 2 2 4 3 2" xfId="1308"/>
    <cellStyle name="20 % - Akzent1 5 2 2 4 3 3" xfId="1309"/>
    <cellStyle name="20 % - Akzent1 5 2 2 4 4" xfId="1310"/>
    <cellStyle name="20 % - Akzent1 5 2 2 4 4 2" xfId="1311"/>
    <cellStyle name="20 % - Akzent1 5 2 2 4 4 3" xfId="1312"/>
    <cellStyle name="20 % - Akzent1 5 2 2 4 5" xfId="1313"/>
    <cellStyle name="20 % - Akzent1 5 2 2 4 5 2" xfId="1314"/>
    <cellStyle name="20 % - Akzent1 5 2 2 4 6" xfId="1315"/>
    <cellStyle name="20 % - Akzent1 5 2 2 4 7" xfId="1316"/>
    <cellStyle name="20 % - Akzent1 5 2 2 5" xfId="1317"/>
    <cellStyle name="20 % - Akzent1 5 2 2 5 2" xfId="1318"/>
    <cellStyle name="20 % - Akzent1 5 2 2 5 2 2" xfId="1319"/>
    <cellStyle name="20 % - Akzent1 5 2 2 5 2 3" xfId="1320"/>
    <cellStyle name="20 % - Akzent1 5 2 2 5 3" xfId="1321"/>
    <cellStyle name="20 % - Akzent1 5 2 2 5 3 2" xfId="1322"/>
    <cellStyle name="20 % - Akzent1 5 2 2 5 3 3" xfId="1323"/>
    <cellStyle name="20 % - Akzent1 5 2 2 5 4" xfId="1324"/>
    <cellStyle name="20 % - Akzent1 5 2 2 5 4 2" xfId="1325"/>
    <cellStyle name="20 % - Akzent1 5 2 2 5 5" xfId="1326"/>
    <cellStyle name="20 % - Akzent1 5 2 2 5 6" xfId="1327"/>
    <cellStyle name="20 % - Akzent1 5 2 2 6" xfId="1328"/>
    <cellStyle name="20 % - Akzent1 5 2 2 6 2" xfId="1329"/>
    <cellStyle name="20 % - Akzent1 5 2 2 6 3" xfId="1330"/>
    <cellStyle name="20 % - Akzent1 5 2 2 7" xfId="1331"/>
    <cellStyle name="20 % - Akzent1 5 2 2 7 2" xfId="1332"/>
    <cellStyle name="20 % - Akzent1 5 2 2 7 3" xfId="1333"/>
    <cellStyle name="20 % - Akzent1 5 2 2 8" xfId="1334"/>
    <cellStyle name="20 % - Akzent1 5 2 2 8 2" xfId="1335"/>
    <cellStyle name="20 % - Akzent1 5 2 2 9" xfId="1336"/>
    <cellStyle name="20 % - Akzent1 5 2 3" xfId="1337"/>
    <cellStyle name="20 % - Akzent1 5 2 3 2" xfId="1338"/>
    <cellStyle name="20 % - Akzent1 5 2 3 2 2" xfId="1339"/>
    <cellStyle name="20 % - Akzent1 5 2 3 2 2 2" xfId="1340"/>
    <cellStyle name="20 % - Akzent1 5 2 3 2 2 2 2" xfId="1341"/>
    <cellStyle name="20 % - Akzent1 5 2 3 2 2 2 3" xfId="1342"/>
    <cellStyle name="20 % - Akzent1 5 2 3 2 2 3" xfId="1343"/>
    <cellStyle name="20 % - Akzent1 5 2 3 2 2 3 2" xfId="1344"/>
    <cellStyle name="20 % - Akzent1 5 2 3 2 2 3 3" xfId="1345"/>
    <cellStyle name="20 % - Akzent1 5 2 3 2 2 4" xfId="1346"/>
    <cellStyle name="20 % - Akzent1 5 2 3 2 2 4 2" xfId="1347"/>
    <cellStyle name="20 % - Akzent1 5 2 3 2 2 5" xfId="1348"/>
    <cellStyle name="20 % - Akzent1 5 2 3 2 2 6" xfId="1349"/>
    <cellStyle name="20 % - Akzent1 5 2 3 2 3" xfId="1350"/>
    <cellStyle name="20 % - Akzent1 5 2 3 2 3 2" xfId="1351"/>
    <cellStyle name="20 % - Akzent1 5 2 3 2 3 3" xfId="1352"/>
    <cellStyle name="20 % - Akzent1 5 2 3 2 4" xfId="1353"/>
    <cellStyle name="20 % - Akzent1 5 2 3 2 4 2" xfId="1354"/>
    <cellStyle name="20 % - Akzent1 5 2 3 2 4 3" xfId="1355"/>
    <cellStyle name="20 % - Akzent1 5 2 3 2 5" xfId="1356"/>
    <cellStyle name="20 % - Akzent1 5 2 3 2 5 2" xfId="1357"/>
    <cellStyle name="20 % - Akzent1 5 2 3 2 6" xfId="1358"/>
    <cellStyle name="20 % - Akzent1 5 2 3 2 7" xfId="1359"/>
    <cellStyle name="20 % - Akzent1 5 2 3 3" xfId="1360"/>
    <cellStyle name="20 % - Akzent1 5 2 3 3 2" xfId="1361"/>
    <cellStyle name="20 % - Akzent1 5 2 3 3 2 2" xfId="1362"/>
    <cellStyle name="20 % - Akzent1 5 2 3 3 2 3" xfId="1363"/>
    <cellStyle name="20 % - Akzent1 5 2 3 3 3" xfId="1364"/>
    <cellStyle name="20 % - Akzent1 5 2 3 3 3 2" xfId="1365"/>
    <cellStyle name="20 % - Akzent1 5 2 3 3 3 3" xfId="1366"/>
    <cellStyle name="20 % - Akzent1 5 2 3 3 4" xfId="1367"/>
    <cellStyle name="20 % - Akzent1 5 2 3 3 4 2" xfId="1368"/>
    <cellStyle name="20 % - Akzent1 5 2 3 3 5" xfId="1369"/>
    <cellStyle name="20 % - Akzent1 5 2 3 3 6" xfId="1370"/>
    <cellStyle name="20 % - Akzent1 5 2 3 4" xfId="1371"/>
    <cellStyle name="20 % - Akzent1 5 2 3 4 2" xfId="1372"/>
    <cellStyle name="20 % - Akzent1 5 2 3 4 3" xfId="1373"/>
    <cellStyle name="20 % - Akzent1 5 2 3 5" xfId="1374"/>
    <cellStyle name="20 % - Akzent1 5 2 3 5 2" xfId="1375"/>
    <cellStyle name="20 % - Akzent1 5 2 3 5 3" xfId="1376"/>
    <cellStyle name="20 % - Akzent1 5 2 3 6" xfId="1377"/>
    <cellStyle name="20 % - Akzent1 5 2 3 6 2" xfId="1378"/>
    <cellStyle name="20 % - Akzent1 5 2 3 7" xfId="1379"/>
    <cellStyle name="20 % - Akzent1 5 2 3 8" xfId="1380"/>
    <cellStyle name="20 % - Akzent1 5 2 4" xfId="1381"/>
    <cellStyle name="20 % - Akzent1 5 2 4 2" xfId="1382"/>
    <cellStyle name="20 % - Akzent1 5 2 4 2 2" xfId="1383"/>
    <cellStyle name="20 % - Akzent1 5 2 4 2 2 2" xfId="1384"/>
    <cellStyle name="20 % - Akzent1 5 2 4 2 2 2 2" xfId="1385"/>
    <cellStyle name="20 % - Akzent1 5 2 4 2 2 2 3" xfId="1386"/>
    <cellStyle name="20 % - Akzent1 5 2 4 2 2 3" xfId="1387"/>
    <cellStyle name="20 % - Akzent1 5 2 4 2 2 3 2" xfId="1388"/>
    <cellStyle name="20 % - Akzent1 5 2 4 2 2 3 3" xfId="1389"/>
    <cellStyle name="20 % - Akzent1 5 2 4 2 2 4" xfId="1390"/>
    <cellStyle name="20 % - Akzent1 5 2 4 2 2 4 2" xfId="1391"/>
    <cellStyle name="20 % - Akzent1 5 2 4 2 2 5" xfId="1392"/>
    <cellStyle name="20 % - Akzent1 5 2 4 2 2 6" xfId="1393"/>
    <cellStyle name="20 % - Akzent1 5 2 4 2 3" xfId="1394"/>
    <cellStyle name="20 % - Akzent1 5 2 4 2 3 2" xfId="1395"/>
    <cellStyle name="20 % - Akzent1 5 2 4 2 3 3" xfId="1396"/>
    <cellStyle name="20 % - Akzent1 5 2 4 2 4" xfId="1397"/>
    <cellStyle name="20 % - Akzent1 5 2 4 2 4 2" xfId="1398"/>
    <cellStyle name="20 % - Akzent1 5 2 4 2 4 3" xfId="1399"/>
    <cellStyle name="20 % - Akzent1 5 2 4 2 5" xfId="1400"/>
    <cellStyle name="20 % - Akzent1 5 2 4 2 5 2" xfId="1401"/>
    <cellStyle name="20 % - Akzent1 5 2 4 2 6" xfId="1402"/>
    <cellStyle name="20 % - Akzent1 5 2 4 2 7" xfId="1403"/>
    <cellStyle name="20 % - Akzent1 5 2 4 3" xfId="1404"/>
    <cellStyle name="20 % - Akzent1 5 2 4 3 2" xfId="1405"/>
    <cellStyle name="20 % - Akzent1 5 2 4 3 2 2" xfId="1406"/>
    <cellStyle name="20 % - Akzent1 5 2 4 3 2 3" xfId="1407"/>
    <cellStyle name="20 % - Akzent1 5 2 4 3 3" xfId="1408"/>
    <cellStyle name="20 % - Akzent1 5 2 4 3 3 2" xfId="1409"/>
    <cellStyle name="20 % - Akzent1 5 2 4 3 3 3" xfId="1410"/>
    <cellStyle name="20 % - Akzent1 5 2 4 3 4" xfId="1411"/>
    <cellStyle name="20 % - Akzent1 5 2 4 3 4 2" xfId="1412"/>
    <cellStyle name="20 % - Akzent1 5 2 4 3 5" xfId="1413"/>
    <cellStyle name="20 % - Akzent1 5 2 4 3 6" xfId="1414"/>
    <cellStyle name="20 % - Akzent1 5 2 4 4" xfId="1415"/>
    <cellStyle name="20 % - Akzent1 5 2 4 4 2" xfId="1416"/>
    <cellStyle name="20 % - Akzent1 5 2 4 4 3" xfId="1417"/>
    <cellStyle name="20 % - Akzent1 5 2 4 5" xfId="1418"/>
    <cellStyle name="20 % - Akzent1 5 2 4 5 2" xfId="1419"/>
    <cellStyle name="20 % - Akzent1 5 2 4 5 3" xfId="1420"/>
    <cellStyle name="20 % - Akzent1 5 2 4 6" xfId="1421"/>
    <cellStyle name="20 % - Akzent1 5 2 4 6 2" xfId="1422"/>
    <cellStyle name="20 % - Akzent1 5 2 4 7" xfId="1423"/>
    <cellStyle name="20 % - Akzent1 5 2 4 8" xfId="1424"/>
    <cellStyle name="20 % - Akzent1 5 2 5" xfId="1425"/>
    <cellStyle name="20 % - Akzent1 5 2 5 2" xfId="1426"/>
    <cellStyle name="20 % - Akzent1 5 2 5 2 2" xfId="1427"/>
    <cellStyle name="20 % - Akzent1 5 2 5 2 2 2" xfId="1428"/>
    <cellStyle name="20 % - Akzent1 5 2 5 2 2 3" xfId="1429"/>
    <cellStyle name="20 % - Akzent1 5 2 5 2 3" xfId="1430"/>
    <cellStyle name="20 % - Akzent1 5 2 5 2 3 2" xfId="1431"/>
    <cellStyle name="20 % - Akzent1 5 2 5 2 3 3" xfId="1432"/>
    <cellStyle name="20 % - Akzent1 5 2 5 2 4" xfId="1433"/>
    <cellStyle name="20 % - Akzent1 5 2 5 2 4 2" xfId="1434"/>
    <cellStyle name="20 % - Akzent1 5 2 5 2 5" xfId="1435"/>
    <cellStyle name="20 % - Akzent1 5 2 5 2 6" xfId="1436"/>
    <cellStyle name="20 % - Akzent1 5 2 5 3" xfId="1437"/>
    <cellStyle name="20 % - Akzent1 5 2 5 3 2" xfId="1438"/>
    <cellStyle name="20 % - Akzent1 5 2 5 3 3" xfId="1439"/>
    <cellStyle name="20 % - Akzent1 5 2 5 4" xfId="1440"/>
    <cellStyle name="20 % - Akzent1 5 2 5 4 2" xfId="1441"/>
    <cellStyle name="20 % - Akzent1 5 2 5 4 3" xfId="1442"/>
    <cellStyle name="20 % - Akzent1 5 2 5 5" xfId="1443"/>
    <cellStyle name="20 % - Akzent1 5 2 5 5 2" xfId="1444"/>
    <cellStyle name="20 % - Akzent1 5 2 5 6" xfId="1445"/>
    <cellStyle name="20 % - Akzent1 5 2 5 7" xfId="1446"/>
    <cellStyle name="20 % - Akzent1 5 2 6" xfId="1447"/>
    <cellStyle name="20 % - Akzent1 5 2 6 2" xfId="1448"/>
    <cellStyle name="20 % - Akzent1 5 2 6 2 2" xfId="1449"/>
    <cellStyle name="20 % - Akzent1 5 2 6 2 3" xfId="1450"/>
    <cellStyle name="20 % - Akzent1 5 2 6 3" xfId="1451"/>
    <cellStyle name="20 % - Akzent1 5 2 6 3 2" xfId="1452"/>
    <cellStyle name="20 % - Akzent1 5 2 6 3 3" xfId="1453"/>
    <cellStyle name="20 % - Akzent1 5 2 6 4" xfId="1454"/>
    <cellStyle name="20 % - Akzent1 5 2 6 4 2" xfId="1455"/>
    <cellStyle name="20 % - Akzent1 5 2 6 5" xfId="1456"/>
    <cellStyle name="20 % - Akzent1 5 2 6 6" xfId="1457"/>
    <cellStyle name="20 % - Akzent1 5 2 7" xfId="1458"/>
    <cellStyle name="20 % - Akzent1 5 2 7 2" xfId="1459"/>
    <cellStyle name="20 % - Akzent1 5 2 7 3" xfId="1460"/>
    <cellStyle name="20 % - Akzent1 5 2 8" xfId="1461"/>
    <cellStyle name="20 % - Akzent1 5 2 8 2" xfId="1462"/>
    <cellStyle name="20 % - Akzent1 5 2 8 3" xfId="1463"/>
    <cellStyle name="20 % - Akzent1 5 2 9" xfId="1464"/>
    <cellStyle name="20 % - Akzent1 5 2 9 2" xfId="1465"/>
    <cellStyle name="20 % - Akzent1 6" xfId="1466"/>
    <cellStyle name="20 % - Akzent2 2" xfId="61"/>
    <cellStyle name="20 % - Akzent2 2 2" xfId="62"/>
    <cellStyle name="20 % - Akzent2 2 2 2" xfId="63"/>
    <cellStyle name="20 % - Akzent2 2 2 2 2" xfId="33351"/>
    <cellStyle name="20 % - Akzent2 2 2 2 3" xfId="33350"/>
    <cellStyle name="20 % - Akzent2 2 2 3" xfId="33053"/>
    <cellStyle name="20 % - Akzent2 2 2 3 2" xfId="33352"/>
    <cellStyle name="20 % - Akzent2 2 2 4" xfId="33128"/>
    <cellStyle name="20 % - Akzent2 2 2 5" xfId="33203"/>
    <cellStyle name="20 % - Akzent2 2 2 6" xfId="33278"/>
    <cellStyle name="20 % - Akzent2 2 2 7" xfId="33349"/>
    <cellStyle name="20 % - Akzent2 2 3" xfId="64"/>
    <cellStyle name="20 % - Akzent2 2 3 2" xfId="1467"/>
    <cellStyle name="20 % - Akzent2 2 3 3" xfId="33054"/>
    <cellStyle name="20 % - Akzent2 2 3 4" xfId="33129"/>
    <cellStyle name="20 % - Akzent2 2 3 5" xfId="33204"/>
    <cellStyle name="20 % - Akzent2 2 3 6" xfId="33279"/>
    <cellStyle name="20 % - Akzent2 2 4" xfId="65"/>
    <cellStyle name="20 % - Akzent2 2 4 2" xfId="33055"/>
    <cellStyle name="20 % - Akzent2 2 4 3" xfId="33130"/>
    <cellStyle name="20 % - Akzent2 2 4 4" xfId="33205"/>
    <cellStyle name="20 % - Akzent2 2 4 5" xfId="33280"/>
    <cellStyle name="20 % - Akzent2 2 5" xfId="66"/>
    <cellStyle name="20 % - Akzent2 2 6" xfId="33052"/>
    <cellStyle name="20 % - Akzent2 2 7" xfId="33127"/>
    <cellStyle name="20 % - Akzent2 2 8" xfId="33202"/>
    <cellStyle name="20 % - Akzent2 2 9" xfId="33277"/>
    <cellStyle name="20 % - Akzent2 3" xfId="67"/>
    <cellStyle name="20 % - Akzent2 3 2" xfId="68"/>
    <cellStyle name="20 % - Akzent2 3 2 10" xfId="1468"/>
    <cellStyle name="20 % - Akzent2 3 2 11" xfId="1469"/>
    <cellStyle name="20 % - Akzent2 3 2 12" xfId="33056"/>
    <cellStyle name="20 % - Akzent2 3 2 13" xfId="33131"/>
    <cellStyle name="20 % - Akzent2 3 2 14" xfId="33206"/>
    <cellStyle name="20 % - Akzent2 3 2 15" xfId="33281"/>
    <cellStyle name="20 % - Akzent2 3 2 2" xfId="1470"/>
    <cellStyle name="20 % - Akzent2 3 2 2 10" xfId="1471"/>
    <cellStyle name="20 % - Akzent2 3 2 2 2" xfId="1472"/>
    <cellStyle name="20 % - Akzent2 3 2 2 2 2" xfId="1473"/>
    <cellStyle name="20 % - Akzent2 3 2 2 2 2 2" xfId="1474"/>
    <cellStyle name="20 % - Akzent2 3 2 2 2 2 2 2" xfId="1475"/>
    <cellStyle name="20 % - Akzent2 3 2 2 2 2 2 2 2" xfId="1476"/>
    <cellStyle name="20 % - Akzent2 3 2 2 2 2 2 2 3" xfId="1477"/>
    <cellStyle name="20 % - Akzent2 3 2 2 2 2 2 3" xfId="1478"/>
    <cellStyle name="20 % - Akzent2 3 2 2 2 2 2 3 2" xfId="1479"/>
    <cellStyle name="20 % - Akzent2 3 2 2 2 2 2 3 3" xfId="1480"/>
    <cellStyle name="20 % - Akzent2 3 2 2 2 2 2 4" xfId="1481"/>
    <cellStyle name="20 % - Akzent2 3 2 2 2 2 2 4 2" xfId="1482"/>
    <cellStyle name="20 % - Akzent2 3 2 2 2 2 2 5" xfId="1483"/>
    <cellStyle name="20 % - Akzent2 3 2 2 2 2 2 6" xfId="1484"/>
    <cellStyle name="20 % - Akzent2 3 2 2 2 2 3" xfId="1485"/>
    <cellStyle name="20 % - Akzent2 3 2 2 2 2 3 2" xfId="1486"/>
    <cellStyle name="20 % - Akzent2 3 2 2 2 2 3 3" xfId="1487"/>
    <cellStyle name="20 % - Akzent2 3 2 2 2 2 4" xfId="1488"/>
    <cellStyle name="20 % - Akzent2 3 2 2 2 2 4 2" xfId="1489"/>
    <cellStyle name="20 % - Akzent2 3 2 2 2 2 4 3" xfId="1490"/>
    <cellStyle name="20 % - Akzent2 3 2 2 2 2 5" xfId="1491"/>
    <cellStyle name="20 % - Akzent2 3 2 2 2 2 5 2" xfId="1492"/>
    <cellStyle name="20 % - Akzent2 3 2 2 2 2 6" xfId="1493"/>
    <cellStyle name="20 % - Akzent2 3 2 2 2 2 7" xfId="1494"/>
    <cellStyle name="20 % - Akzent2 3 2 2 2 3" xfId="1495"/>
    <cellStyle name="20 % - Akzent2 3 2 2 2 3 2" xfId="1496"/>
    <cellStyle name="20 % - Akzent2 3 2 2 2 3 2 2" xfId="1497"/>
    <cellStyle name="20 % - Akzent2 3 2 2 2 3 2 3" xfId="1498"/>
    <cellStyle name="20 % - Akzent2 3 2 2 2 3 3" xfId="1499"/>
    <cellStyle name="20 % - Akzent2 3 2 2 2 3 3 2" xfId="1500"/>
    <cellStyle name="20 % - Akzent2 3 2 2 2 3 3 3" xfId="1501"/>
    <cellStyle name="20 % - Akzent2 3 2 2 2 3 4" xfId="1502"/>
    <cellStyle name="20 % - Akzent2 3 2 2 2 3 4 2" xfId="1503"/>
    <cellStyle name="20 % - Akzent2 3 2 2 2 3 5" xfId="1504"/>
    <cellStyle name="20 % - Akzent2 3 2 2 2 3 6" xfId="1505"/>
    <cellStyle name="20 % - Akzent2 3 2 2 2 4" xfId="1506"/>
    <cellStyle name="20 % - Akzent2 3 2 2 2 4 2" xfId="1507"/>
    <cellStyle name="20 % - Akzent2 3 2 2 2 4 3" xfId="1508"/>
    <cellStyle name="20 % - Akzent2 3 2 2 2 5" xfId="1509"/>
    <cellStyle name="20 % - Akzent2 3 2 2 2 5 2" xfId="1510"/>
    <cellStyle name="20 % - Akzent2 3 2 2 2 5 3" xfId="1511"/>
    <cellStyle name="20 % - Akzent2 3 2 2 2 6" xfId="1512"/>
    <cellStyle name="20 % - Akzent2 3 2 2 2 6 2" xfId="1513"/>
    <cellStyle name="20 % - Akzent2 3 2 2 2 7" xfId="1514"/>
    <cellStyle name="20 % - Akzent2 3 2 2 2 8" xfId="1515"/>
    <cellStyle name="20 % - Akzent2 3 2 2 3" xfId="1516"/>
    <cellStyle name="20 % - Akzent2 3 2 2 3 2" xfId="1517"/>
    <cellStyle name="20 % - Akzent2 3 2 2 3 2 2" xfId="1518"/>
    <cellStyle name="20 % - Akzent2 3 2 2 3 2 2 2" xfId="1519"/>
    <cellStyle name="20 % - Akzent2 3 2 2 3 2 2 2 2" xfId="1520"/>
    <cellStyle name="20 % - Akzent2 3 2 2 3 2 2 2 3" xfId="1521"/>
    <cellStyle name="20 % - Akzent2 3 2 2 3 2 2 3" xfId="1522"/>
    <cellStyle name="20 % - Akzent2 3 2 2 3 2 2 3 2" xfId="1523"/>
    <cellStyle name="20 % - Akzent2 3 2 2 3 2 2 3 3" xfId="1524"/>
    <cellStyle name="20 % - Akzent2 3 2 2 3 2 2 4" xfId="1525"/>
    <cellStyle name="20 % - Akzent2 3 2 2 3 2 2 4 2" xfId="1526"/>
    <cellStyle name="20 % - Akzent2 3 2 2 3 2 2 5" xfId="1527"/>
    <cellStyle name="20 % - Akzent2 3 2 2 3 2 2 6" xfId="1528"/>
    <cellStyle name="20 % - Akzent2 3 2 2 3 2 3" xfId="1529"/>
    <cellStyle name="20 % - Akzent2 3 2 2 3 2 3 2" xfId="1530"/>
    <cellStyle name="20 % - Akzent2 3 2 2 3 2 3 3" xfId="1531"/>
    <cellStyle name="20 % - Akzent2 3 2 2 3 2 4" xfId="1532"/>
    <cellStyle name="20 % - Akzent2 3 2 2 3 2 4 2" xfId="1533"/>
    <cellStyle name="20 % - Akzent2 3 2 2 3 2 4 3" xfId="1534"/>
    <cellStyle name="20 % - Akzent2 3 2 2 3 2 5" xfId="1535"/>
    <cellStyle name="20 % - Akzent2 3 2 2 3 2 5 2" xfId="1536"/>
    <cellStyle name="20 % - Akzent2 3 2 2 3 2 6" xfId="1537"/>
    <cellStyle name="20 % - Akzent2 3 2 2 3 2 7" xfId="1538"/>
    <cellStyle name="20 % - Akzent2 3 2 2 3 3" xfId="1539"/>
    <cellStyle name="20 % - Akzent2 3 2 2 3 3 2" xfId="1540"/>
    <cellStyle name="20 % - Akzent2 3 2 2 3 3 2 2" xfId="1541"/>
    <cellStyle name="20 % - Akzent2 3 2 2 3 3 2 3" xfId="1542"/>
    <cellStyle name="20 % - Akzent2 3 2 2 3 3 3" xfId="1543"/>
    <cellStyle name="20 % - Akzent2 3 2 2 3 3 3 2" xfId="1544"/>
    <cellStyle name="20 % - Akzent2 3 2 2 3 3 3 3" xfId="1545"/>
    <cellStyle name="20 % - Akzent2 3 2 2 3 3 4" xfId="1546"/>
    <cellStyle name="20 % - Akzent2 3 2 2 3 3 4 2" xfId="1547"/>
    <cellStyle name="20 % - Akzent2 3 2 2 3 3 5" xfId="1548"/>
    <cellStyle name="20 % - Akzent2 3 2 2 3 3 6" xfId="1549"/>
    <cellStyle name="20 % - Akzent2 3 2 2 3 4" xfId="1550"/>
    <cellStyle name="20 % - Akzent2 3 2 2 3 4 2" xfId="1551"/>
    <cellStyle name="20 % - Akzent2 3 2 2 3 4 3" xfId="1552"/>
    <cellStyle name="20 % - Akzent2 3 2 2 3 5" xfId="1553"/>
    <cellStyle name="20 % - Akzent2 3 2 2 3 5 2" xfId="1554"/>
    <cellStyle name="20 % - Akzent2 3 2 2 3 5 3" xfId="1555"/>
    <cellStyle name="20 % - Akzent2 3 2 2 3 6" xfId="1556"/>
    <cellStyle name="20 % - Akzent2 3 2 2 3 6 2" xfId="1557"/>
    <cellStyle name="20 % - Akzent2 3 2 2 3 7" xfId="1558"/>
    <cellStyle name="20 % - Akzent2 3 2 2 3 8" xfId="1559"/>
    <cellStyle name="20 % - Akzent2 3 2 2 4" xfId="1560"/>
    <cellStyle name="20 % - Akzent2 3 2 2 4 2" xfId="1561"/>
    <cellStyle name="20 % - Akzent2 3 2 2 4 2 2" xfId="1562"/>
    <cellStyle name="20 % - Akzent2 3 2 2 4 2 2 2" xfId="1563"/>
    <cellStyle name="20 % - Akzent2 3 2 2 4 2 2 3" xfId="1564"/>
    <cellStyle name="20 % - Akzent2 3 2 2 4 2 3" xfId="1565"/>
    <cellStyle name="20 % - Akzent2 3 2 2 4 2 3 2" xfId="1566"/>
    <cellStyle name="20 % - Akzent2 3 2 2 4 2 3 3" xfId="1567"/>
    <cellStyle name="20 % - Akzent2 3 2 2 4 2 4" xfId="1568"/>
    <cellStyle name="20 % - Akzent2 3 2 2 4 2 4 2" xfId="1569"/>
    <cellStyle name="20 % - Akzent2 3 2 2 4 2 5" xfId="1570"/>
    <cellStyle name="20 % - Akzent2 3 2 2 4 2 6" xfId="1571"/>
    <cellStyle name="20 % - Akzent2 3 2 2 4 3" xfId="1572"/>
    <cellStyle name="20 % - Akzent2 3 2 2 4 3 2" xfId="1573"/>
    <cellStyle name="20 % - Akzent2 3 2 2 4 3 3" xfId="1574"/>
    <cellStyle name="20 % - Akzent2 3 2 2 4 4" xfId="1575"/>
    <cellStyle name="20 % - Akzent2 3 2 2 4 4 2" xfId="1576"/>
    <cellStyle name="20 % - Akzent2 3 2 2 4 4 3" xfId="1577"/>
    <cellStyle name="20 % - Akzent2 3 2 2 4 5" xfId="1578"/>
    <cellStyle name="20 % - Akzent2 3 2 2 4 5 2" xfId="1579"/>
    <cellStyle name="20 % - Akzent2 3 2 2 4 6" xfId="1580"/>
    <cellStyle name="20 % - Akzent2 3 2 2 4 7" xfId="1581"/>
    <cellStyle name="20 % - Akzent2 3 2 2 5" xfId="1582"/>
    <cellStyle name="20 % - Akzent2 3 2 2 5 2" xfId="1583"/>
    <cellStyle name="20 % - Akzent2 3 2 2 5 2 2" xfId="1584"/>
    <cellStyle name="20 % - Akzent2 3 2 2 5 2 3" xfId="1585"/>
    <cellStyle name="20 % - Akzent2 3 2 2 5 3" xfId="1586"/>
    <cellStyle name="20 % - Akzent2 3 2 2 5 3 2" xfId="1587"/>
    <cellStyle name="20 % - Akzent2 3 2 2 5 3 3" xfId="1588"/>
    <cellStyle name="20 % - Akzent2 3 2 2 5 4" xfId="1589"/>
    <cellStyle name="20 % - Akzent2 3 2 2 5 4 2" xfId="1590"/>
    <cellStyle name="20 % - Akzent2 3 2 2 5 5" xfId="1591"/>
    <cellStyle name="20 % - Akzent2 3 2 2 5 6" xfId="1592"/>
    <cellStyle name="20 % - Akzent2 3 2 2 6" xfId="1593"/>
    <cellStyle name="20 % - Akzent2 3 2 2 6 2" xfId="1594"/>
    <cellStyle name="20 % - Akzent2 3 2 2 6 3" xfId="1595"/>
    <cellStyle name="20 % - Akzent2 3 2 2 7" xfId="1596"/>
    <cellStyle name="20 % - Akzent2 3 2 2 7 2" xfId="1597"/>
    <cellStyle name="20 % - Akzent2 3 2 2 7 3" xfId="1598"/>
    <cellStyle name="20 % - Akzent2 3 2 2 8" xfId="1599"/>
    <cellStyle name="20 % - Akzent2 3 2 2 8 2" xfId="1600"/>
    <cellStyle name="20 % - Akzent2 3 2 2 9" xfId="1601"/>
    <cellStyle name="20 % - Akzent2 3 2 3" xfId="1602"/>
    <cellStyle name="20 % - Akzent2 3 2 3 2" xfId="1603"/>
    <cellStyle name="20 % - Akzent2 3 2 3 2 2" xfId="1604"/>
    <cellStyle name="20 % - Akzent2 3 2 3 2 2 2" xfId="1605"/>
    <cellStyle name="20 % - Akzent2 3 2 3 2 2 2 2" xfId="1606"/>
    <cellStyle name="20 % - Akzent2 3 2 3 2 2 2 3" xfId="1607"/>
    <cellStyle name="20 % - Akzent2 3 2 3 2 2 3" xfId="1608"/>
    <cellStyle name="20 % - Akzent2 3 2 3 2 2 3 2" xfId="1609"/>
    <cellStyle name="20 % - Akzent2 3 2 3 2 2 3 3" xfId="1610"/>
    <cellStyle name="20 % - Akzent2 3 2 3 2 2 4" xfId="1611"/>
    <cellStyle name="20 % - Akzent2 3 2 3 2 2 4 2" xfId="1612"/>
    <cellStyle name="20 % - Akzent2 3 2 3 2 2 5" xfId="1613"/>
    <cellStyle name="20 % - Akzent2 3 2 3 2 2 6" xfId="1614"/>
    <cellStyle name="20 % - Akzent2 3 2 3 2 3" xfId="1615"/>
    <cellStyle name="20 % - Akzent2 3 2 3 2 3 2" xfId="1616"/>
    <cellStyle name="20 % - Akzent2 3 2 3 2 3 3" xfId="1617"/>
    <cellStyle name="20 % - Akzent2 3 2 3 2 4" xfId="1618"/>
    <cellStyle name="20 % - Akzent2 3 2 3 2 4 2" xfId="1619"/>
    <cellStyle name="20 % - Akzent2 3 2 3 2 4 3" xfId="1620"/>
    <cellStyle name="20 % - Akzent2 3 2 3 2 5" xfId="1621"/>
    <cellStyle name="20 % - Akzent2 3 2 3 2 5 2" xfId="1622"/>
    <cellStyle name="20 % - Akzent2 3 2 3 2 6" xfId="1623"/>
    <cellStyle name="20 % - Akzent2 3 2 3 2 7" xfId="1624"/>
    <cellStyle name="20 % - Akzent2 3 2 3 3" xfId="1625"/>
    <cellStyle name="20 % - Akzent2 3 2 3 3 2" xfId="1626"/>
    <cellStyle name="20 % - Akzent2 3 2 3 3 2 2" xfId="1627"/>
    <cellStyle name="20 % - Akzent2 3 2 3 3 2 3" xfId="1628"/>
    <cellStyle name="20 % - Akzent2 3 2 3 3 3" xfId="1629"/>
    <cellStyle name="20 % - Akzent2 3 2 3 3 3 2" xfId="1630"/>
    <cellStyle name="20 % - Akzent2 3 2 3 3 3 3" xfId="1631"/>
    <cellStyle name="20 % - Akzent2 3 2 3 3 4" xfId="1632"/>
    <cellStyle name="20 % - Akzent2 3 2 3 3 4 2" xfId="1633"/>
    <cellStyle name="20 % - Akzent2 3 2 3 3 5" xfId="1634"/>
    <cellStyle name="20 % - Akzent2 3 2 3 3 6" xfId="1635"/>
    <cellStyle name="20 % - Akzent2 3 2 3 4" xfId="1636"/>
    <cellStyle name="20 % - Akzent2 3 2 3 4 2" xfId="1637"/>
    <cellStyle name="20 % - Akzent2 3 2 3 4 3" xfId="1638"/>
    <cellStyle name="20 % - Akzent2 3 2 3 5" xfId="1639"/>
    <cellStyle name="20 % - Akzent2 3 2 3 5 2" xfId="1640"/>
    <cellStyle name="20 % - Akzent2 3 2 3 5 3" xfId="1641"/>
    <cellStyle name="20 % - Akzent2 3 2 3 6" xfId="1642"/>
    <cellStyle name="20 % - Akzent2 3 2 3 6 2" xfId="1643"/>
    <cellStyle name="20 % - Akzent2 3 2 3 7" xfId="1644"/>
    <cellStyle name="20 % - Akzent2 3 2 3 8" xfId="1645"/>
    <cellStyle name="20 % - Akzent2 3 2 4" xfId="1646"/>
    <cellStyle name="20 % - Akzent2 3 2 4 2" xfId="1647"/>
    <cellStyle name="20 % - Akzent2 3 2 4 2 2" xfId="1648"/>
    <cellStyle name="20 % - Akzent2 3 2 4 2 2 2" xfId="1649"/>
    <cellStyle name="20 % - Akzent2 3 2 4 2 2 2 2" xfId="1650"/>
    <cellStyle name="20 % - Akzent2 3 2 4 2 2 2 3" xfId="1651"/>
    <cellStyle name="20 % - Akzent2 3 2 4 2 2 3" xfId="1652"/>
    <cellStyle name="20 % - Akzent2 3 2 4 2 2 3 2" xfId="1653"/>
    <cellStyle name="20 % - Akzent2 3 2 4 2 2 3 3" xfId="1654"/>
    <cellStyle name="20 % - Akzent2 3 2 4 2 2 4" xfId="1655"/>
    <cellStyle name="20 % - Akzent2 3 2 4 2 2 4 2" xfId="1656"/>
    <cellStyle name="20 % - Akzent2 3 2 4 2 2 5" xfId="1657"/>
    <cellStyle name="20 % - Akzent2 3 2 4 2 2 6" xfId="1658"/>
    <cellStyle name="20 % - Akzent2 3 2 4 2 3" xfId="1659"/>
    <cellStyle name="20 % - Akzent2 3 2 4 2 3 2" xfId="1660"/>
    <cellStyle name="20 % - Akzent2 3 2 4 2 3 3" xfId="1661"/>
    <cellStyle name="20 % - Akzent2 3 2 4 2 4" xfId="1662"/>
    <cellStyle name="20 % - Akzent2 3 2 4 2 4 2" xfId="1663"/>
    <cellStyle name="20 % - Akzent2 3 2 4 2 4 3" xfId="1664"/>
    <cellStyle name="20 % - Akzent2 3 2 4 2 5" xfId="1665"/>
    <cellStyle name="20 % - Akzent2 3 2 4 2 5 2" xfId="1666"/>
    <cellStyle name="20 % - Akzent2 3 2 4 2 6" xfId="1667"/>
    <cellStyle name="20 % - Akzent2 3 2 4 2 7" xfId="1668"/>
    <cellStyle name="20 % - Akzent2 3 2 4 3" xfId="1669"/>
    <cellStyle name="20 % - Akzent2 3 2 4 3 2" xfId="1670"/>
    <cellStyle name="20 % - Akzent2 3 2 4 3 2 2" xfId="1671"/>
    <cellStyle name="20 % - Akzent2 3 2 4 3 2 3" xfId="1672"/>
    <cellStyle name="20 % - Akzent2 3 2 4 3 3" xfId="1673"/>
    <cellStyle name="20 % - Akzent2 3 2 4 3 3 2" xfId="1674"/>
    <cellStyle name="20 % - Akzent2 3 2 4 3 3 3" xfId="1675"/>
    <cellStyle name="20 % - Akzent2 3 2 4 3 4" xfId="1676"/>
    <cellStyle name="20 % - Akzent2 3 2 4 3 4 2" xfId="1677"/>
    <cellStyle name="20 % - Akzent2 3 2 4 3 5" xfId="1678"/>
    <cellStyle name="20 % - Akzent2 3 2 4 3 6" xfId="1679"/>
    <cellStyle name="20 % - Akzent2 3 2 4 4" xfId="1680"/>
    <cellStyle name="20 % - Akzent2 3 2 4 4 2" xfId="1681"/>
    <cellStyle name="20 % - Akzent2 3 2 4 4 3" xfId="1682"/>
    <cellStyle name="20 % - Akzent2 3 2 4 5" xfId="1683"/>
    <cellStyle name="20 % - Akzent2 3 2 4 5 2" xfId="1684"/>
    <cellStyle name="20 % - Akzent2 3 2 4 5 3" xfId="1685"/>
    <cellStyle name="20 % - Akzent2 3 2 4 6" xfId="1686"/>
    <cellStyle name="20 % - Akzent2 3 2 4 6 2" xfId="1687"/>
    <cellStyle name="20 % - Akzent2 3 2 4 7" xfId="1688"/>
    <cellStyle name="20 % - Akzent2 3 2 4 8" xfId="1689"/>
    <cellStyle name="20 % - Akzent2 3 2 5" xfId="1690"/>
    <cellStyle name="20 % - Akzent2 3 2 5 2" xfId="1691"/>
    <cellStyle name="20 % - Akzent2 3 2 5 2 2" xfId="1692"/>
    <cellStyle name="20 % - Akzent2 3 2 5 2 2 2" xfId="1693"/>
    <cellStyle name="20 % - Akzent2 3 2 5 2 2 3" xfId="1694"/>
    <cellStyle name="20 % - Akzent2 3 2 5 2 3" xfId="1695"/>
    <cellStyle name="20 % - Akzent2 3 2 5 2 3 2" xfId="1696"/>
    <cellStyle name="20 % - Akzent2 3 2 5 2 3 3" xfId="1697"/>
    <cellStyle name="20 % - Akzent2 3 2 5 2 4" xfId="1698"/>
    <cellStyle name="20 % - Akzent2 3 2 5 2 4 2" xfId="1699"/>
    <cellStyle name="20 % - Akzent2 3 2 5 2 5" xfId="1700"/>
    <cellStyle name="20 % - Akzent2 3 2 5 2 6" xfId="1701"/>
    <cellStyle name="20 % - Akzent2 3 2 5 3" xfId="1702"/>
    <cellStyle name="20 % - Akzent2 3 2 5 3 2" xfId="1703"/>
    <cellStyle name="20 % - Akzent2 3 2 5 3 3" xfId="1704"/>
    <cellStyle name="20 % - Akzent2 3 2 5 4" xfId="1705"/>
    <cellStyle name="20 % - Akzent2 3 2 5 4 2" xfId="1706"/>
    <cellStyle name="20 % - Akzent2 3 2 5 4 3" xfId="1707"/>
    <cellStyle name="20 % - Akzent2 3 2 5 5" xfId="1708"/>
    <cellStyle name="20 % - Akzent2 3 2 5 5 2" xfId="1709"/>
    <cellStyle name="20 % - Akzent2 3 2 5 6" xfId="1710"/>
    <cellStyle name="20 % - Akzent2 3 2 5 7" xfId="1711"/>
    <cellStyle name="20 % - Akzent2 3 2 6" xfId="1712"/>
    <cellStyle name="20 % - Akzent2 3 2 6 2" xfId="1713"/>
    <cellStyle name="20 % - Akzent2 3 2 6 2 2" xfId="1714"/>
    <cellStyle name="20 % - Akzent2 3 2 6 2 3" xfId="1715"/>
    <cellStyle name="20 % - Akzent2 3 2 6 3" xfId="1716"/>
    <cellStyle name="20 % - Akzent2 3 2 6 3 2" xfId="1717"/>
    <cellStyle name="20 % - Akzent2 3 2 6 3 3" xfId="1718"/>
    <cellStyle name="20 % - Akzent2 3 2 6 4" xfId="1719"/>
    <cellStyle name="20 % - Akzent2 3 2 6 4 2" xfId="1720"/>
    <cellStyle name="20 % - Akzent2 3 2 6 5" xfId="1721"/>
    <cellStyle name="20 % - Akzent2 3 2 6 6" xfId="1722"/>
    <cellStyle name="20 % - Akzent2 3 2 7" xfId="1723"/>
    <cellStyle name="20 % - Akzent2 3 2 7 2" xfId="1724"/>
    <cellStyle name="20 % - Akzent2 3 2 7 3" xfId="1725"/>
    <cellStyle name="20 % - Akzent2 3 2 8" xfId="1726"/>
    <cellStyle name="20 % - Akzent2 3 2 8 2" xfId="1727"/>
    <cellStyle name="20 % - Akzent2 3 2 8 3" xfId="1728"/>
    <cellStyle name="20 % - Akzent2 3 2 9" xfId="1729"/>
    <cellStyle name="20 % - Akzent2 3 2 9 2" xfId="1730"/>
    <cellStyle name="20 % - Akzent2 4" xfId="1731"/>
    <cellStyle name="20 % - Akzent2 4 2" xfId="1732"/>
    <cellStyle name="20 % - Akzent2 5" xfId="1733"/>
    <cellStyle name="20 % - Akzent2 5 2" xfId="1734"/>
    <cellStyle name="20 % - Akzent2 5 2 10" xfId="1735"/>
    <cellStyle name="20 % - Akzent2 5 2 11" xfId="1736"/>
    <cellStyle name="20 % - Akzent2 5 2 2" xfId="1737"/>
    <cellStyle name="20 % - Akzent2 5 2 2 10" xfId="1738"/>
    <cellStyle name="20 % - Akzent2 5 2 2 2" xfId="1739"/>
    <cellStyle name="20 % - Akzent2 5 2 2 2 2" xfId="1740"/>
    <cellStyle name="20 % - Akzent2 5 2 2 2 2 2" xfId="1741"/>
    <cellStyle name="20 % - Akzent2 5 2 2 2 2 2 2" xfId="1742"/>
    <cellStyle name="20 % - Akzent2 5 2 2 2 2 2 2 2" xfId="1743"/>
    <cellStyle name="20 % - Akzent2 5 2 2 2 2 2 2 3" xfId="1744"/>
    <cellStyle name="20 % - Akzent2 5 2 2 2 2 2 3" xfId="1745"/>
    <cellStyle name="20 % - Akzent2 5 2 2 2 2 2 3 2" xfId="1746"/>
    <cellStyle name="20 % - Akzent2 5 2 2 2 2 2 3 3" xfId="1747"/>
    <cellStyle name="20 % - Akzent2 5 2 2 2 2 2 4" xfId="1748"/>
    <cellStyle name="20 % - Akzent2 5 2 2 2 2 2 4 2" xfId="1749"/>
    <cellStyle name="20 % - Akzent2 5 2 2 2 2 2 5" xfId="1750"/>
    <cellStyle name="20 % - Akzent2 5 2 2 2 2 2 6" xfId="1751"/>
    <cellStyle name="20 % - Akzent2 5 2 2 2 2 3" xfId="1752"/>
    <cellStyle name="20 % - Akzent2 5 2 2 2 2 3 2" xfId="1753"/>
    <cellStyle name="20 % - Akzent2 5 2 2 2 2 3 3" xfId="1754"/>
    <cellStyle name="20 % - Akzent2 5 2 2 2 2 4" xfId="1755"/>
    <cellStyle name="20 % - Akzent2 5 2 2 2 2 4 2" xfId="1756"/>
    <cellStyle name="20 % - Akzent2 5 2 2 2 2 4 3" xfId="1757"/>
    <cellStyle name="20 % - Akzent2 5 2 2 2 2 5" xfId="1758"/>
    <cellStyle name="20 % - Akzent2 5 2 2 2 2 5 2" xfId="1759"/>
    <cellStyle name="20 % - Akzent2 5 2 2 2 2 6" xfId="1760"/>
    <cellStyle name="20 % - Akzent2 5 2 2 2 2 7" xfId="1761"/>
    <cellStyle name="20 % - Akzent2 5 2 2 2 3" xfId="1762"/>
    <cellStyle name="20 % - Akzent2 5 2 2 2 3 2" xfId="1763"/>
    <cellStyle name="20 % - Akzent2 5 2 2 2 3 2 2" xfId="1764"/>
    <cellStyle name="20 % - Akzent2 5 2 2 2 3 2 3" xfId="1765"/>
    <cellStyle name="20 % - Akzent2 5 2 2 2 3 3" xfId="1766"/>
    <cellStyle name="20 % - Akzent2 5 2 2 2 3 3 2" xfId="1767"/>
    <cellStyle name="20 % - Akzent2 5 2 2 2 3 3 3" xfId="1768"/>
    <cellStyle name="20 % - Akzent2 5 2 2 2 3 4" xfId="1769"/>
    <cellStyle name="20 % - Akzent2 5 2 2 2 3 4 2" xfId="1770"/>
    <cellStyle name="20 % - Akzent2 5 2 2 2 3 5" xfId="1771"/>
    <cellStyle name="20 % - Akzent2 5 2 2 2 3 6" xfId="1772"/>
    <cellStyle name="20 % - Akzent2 5 2 2 2 4" xfId="1773"/>
    <cellStyle name="20 % - Akzent2 5 2 2 2 4 2" xfId="1774"/>
    <cellStyle name="20 % - Akzent2 5 2 2 2 4 3" xfId="1775"/>
    <cellStyle name="20 % - Akzent2 5 2 2 2 5" xfId="1776"/>
    <cellStyle name="20 % - Akzent2 5 2 2 2 5 2" xfId="1777"/>
    <cellStyle name="20 % - Akzent2 5 2 2 2 5 3" xfId="1778"/>
    <cellStyle name="20 % - Akzent2 5 2 2 2 6" xfId="1779"/>
    <cellStyle name="20 % - Akzent2 5 2 2 2 6 2" xfId="1780"/>
    <cellStyle name="20 % - Akzent2 5 2 2 2 7" xfId="1781"/>
    <cellStyle name="20 % - Akzent2 5 2 2 2 8" xfId="1782"/>
    <cellStyle name="20 % - Akzent2 5 2 2 3" xfId="1783"/>
    <cellStyle name="20 % - Akzent2 5 2 2 3 2" xfId="1784"/>
    <cellStyle name="20 % - Akzent2 5 2 2 3 2 2" xfId="1785"/>
    <cellStyle name="20 % - Akzent2 5 2 2 3 2 2 2" xfId="1786"/>
    <cellStyle name="20 % - Akzent2 5 2 2 3 2 2 2 2" xfId="1787"/>
    <cellStyle name="20 % - Akzent2 5 2 2 3 2 2 2 3" xfId="1788"/>
    <cellStyle name="20 % - Akzent2 5 2 2 3 2 2 3" xfId="1789"/>
    <cellStyle name="20 % - Akzent2 5 2 2 3 2 2 3 2" xfId="1790"/>
    <cellStyle name="20 % - Akzent2 5 2 2 3 2 2 3 3" xfId="1791"/>
    <cellStyle name="20 % - Akzent2 5 2 2 3 2 2 4" xfId="1792"/>
    <cellStyle name="20 % - Akzent2 5 2 2 3 2 2 4 2" xfId="1793"/>
    <cellStyle name="20 % - Akzent2 5 2 2 3 2 2 5" xfId="1794"/>
    <cellStyle name="20 % - Akzent2 5 2 2 3 2 2 6" xfId="1795"/>
    <cellStyle name="20 % - Akzent2 5 2 2 3 2 3" xfId="1796"/>
    <cellStyle name="20 % - Akzent2 5 2 2 3 2 3 2" xfId="1797"/>
    <cellStyle name="20 % - Akzent2 5 2 2 3 2 3 3" xfId="1798"/>
    <cellStyle name="20 % - Akzent2 5 2 2 3 2 4" xfId="1799"/>
    <cellStyle name="20 % - Akzent2 5 2 2 3 2 4 2" xfId="1800"/>
    <cellStyle name="20 % - Akzent2 5 2 2 3 2 4 3" xfId="1801"/>
    <cellStyle name="20 % - Akzent2 5 2 2 3 2 5" xfId="1802"/>
    <cellStyle name="20 % - Akzent2 5 2 2 3 2 5 2" xfId="1803"/>
    <cellStyle name="20 % - Akzent2 5 2 2 3 2 6" xfId="1804"/>
    <cellStyle name="20 % - Akzent2 5 2 2 3 2 7" xfId="1805"/>
    <cellStyle name="20 % - Akzent2 5 2 2 3 3" xfId="1806"/>
    <cellStyle name="20 % - Akzent2 5 2 2 3 3 2" xfId="1807"/>
    <cellStyle name="20 % - Akzent2 5 2 2 3 3 2 2" xfId="1808"/>
    <cellStyle name="20 % - Akzent2 5 2 2 3 3 2 3" xfId="1809"/>
    <cellStyle name="20 % - Akzent2 5 2 2 3 3 3" xfId="1810"/>
    <cellStyle name="20 % - Akzent2 5 2 2 3 3 3 2" xfId="1811"/>
    <cellStyle name="20 % - Akzent2 5 2 2 3 3 3 3" xfId="1812"/>
    <cellStyle name="20 % - Akzent2 5 2 2 3 3 4" xfId="1813"/>
    <cellStyle name="20 % - Akzent2 5 2 2 3 3 4 2" xfId="1814"/>
    <cellStyle name="20 % - Akzent2 5 2 2 3 3 5" xfId="1815"/>
    <cellStyle name="20 % - Akzent2 5 2 2 3 3 6" xfId="1816"/>
    <cellStyle name="20 % - Akzent2 5 2 2 3 4" xfId="1817"/>
    <cellStyle name="20 % - Akzent2 5 2 2 3 4 2" xfId="1818"/>
    <cellStyle name="20 % - Akzent2 5 2 2 3 4 3" xfId="1819"/>
    <cellStyle name="20 % - Akzent2 5 2 2 3 5" xfId="1820"/>
    <cellStyle name="20 % - Akzent2 5 2 2 3 5 2" xfId="1821"/>
    <cellStyle name="20 % - Akzent2 5 2 2 3 5 3" xfId="1822"/>
    <cellStyle name="20 % - Akzent2 5 2 2 3 6" xfId="1823"/>
    <cellStyle name="20 % - Akzent2 5 2 2 3 6 2" xfId="1824"/>
    <cellStyle name="20 % - Akzent2 5 2 2 3 7" xfId="1825"/>
    <cellStyle name="20 % - Akzent2 5 2 2 3 8" xfId="1826"/>
    <cellStyle name="20 % - Akzent2 5 2 2 4" xfId="1827"/>
    <cellStyle name="20 % - Akzent2 5 2 2 4 2" xfId="1828"/>
    <cellStyle name="20 % - Akzent2 5 2 2 4 2 2" xfId="1829"/>
    <cellStyle name="20 % - Akzent2 5 2 2 4 2 2 2" xfId="1830"/>
    <cellStyle name="20 % - Akzent2 5 2 2 4 2 2 3" xfId="1831"/>
    <cellStyle name="20 % - Akzent2 5 2 2 4 2 3" xfId="1832"/>
    <cellStyle name="20 % - Akzent2 5 2 2 4 2 3 2" xfId="1833"/>
    <cellStyle name="20 % - Akzent2 5 2 2 4 2 3 3" xfId="1834"/>
    <cellStyle name="20 % - Akzent2 5 2 2 4 2 4" xfId="1835"/>
    <cellStyle name="20 % - Akzent2 5 2 2 4 2 4 2" xfId="1836"/>
    <cellStyle name="20 % - Akzent2 5 2 2 4 2 5" xfId="1837"/>
    <cellStyle name="20 % - Akzent2 5 2 2 4 2 6" xfId="1838"/>
    <cellStyle name="20 % - Akzent2 5 2 2 4 3" xfId="1839"/>
    <cellStyle name="20 % - Akzent2 5 2 2 4 3 2" xfId="1840"/>
    <cellStyle name="20 % - Akzent2 5 2 2 4 3 3" xfId="1841"/>
    <cellStyle name="20 % - Akzent2 5 2 2 4 4" xfId="1842"/>
    <cellStyle name="20 % - Akzent2 5 2 2 4 4 2" xfId="1843"/>
    <cellStyle name="20 % - Akzent2 5 2 2 4 4 3" xfId="1844"/>
    <cellStyle name="20 % - Akzent2 5 2 2 4 5" xfId="1845"/>
    <cellStyle name="20 % - Akzent2 5 2 2 4 5 2" xfId="1846"/>
    <cellStyle name="20 % - Akzent2 5 2 2 4 6" xfId="1847"/>
    <cellStyle name="20 % - Akzent2 5 2 2 4 7" xfId="1848"/>
    <cellStyle name="20 % - Akzent2 5 2 2 5" xfId="1849"/>
    <cellStyle name="20 % - Akzent2 5 2 2 5 2" xfId="1850"/>
    <cellStyle name="20 % - Akzent2 5 2 2 5 2 2" xfId="1851"/>
    <cellStyle name="20 % - Akzent2 5 2 2 5 2 3" xfId="1852"/>
    <cellStyle name="20 % - Akzent2 5 2 2 5 3" xfId="1853"/>
    <cellStyle name="20 % - Akzent2 5 2 2 5 3 2" xfId="1854"/>
    <cellStyle name="20 % - Akzent2 5 2 2 5 3 3" xfId="1855"/>
    <cellStyle name="20 % - Akzent2 5 2 2 5 4" xfId="1856"/>
    <cellStyle name="20 % - Akzent2 5 2 2 5 4 2" xfId="1857"/>
    <cellStyle name="20 % - Akzent2 5 2 2 5 5" xfId="1858"/>
    <cellStyle name="20 % - Akzent2 5 2 2 5 6" xfId="1859"/>
    <cellStyle name="20 % - Akzent2 5 2 2 6" xfId="1860"/>
    <cellStyle name="20 % - Akzent2 5 2 2 6 2" xfId="1861"/>
    <cellStyle name="20 % - Akzent2 5 2 2 6 3" xfId="1862"/>
    <cellStyle name="20 % - Akzent2 5 2 2 7" xfId="1863"/>
    <cellStyle name="20 % - Akzent2 5 2 2 7 2" xfId="1864"/>
    <cellStyle name="20 % - Akzent2 5 2 2 7 3" xfId="1865"/>
    <cellStyle name="20 % - Akzent2 5 2 2 8" xfId="1866"/>
    <cellStyle name="20 % - Akzent2 5 2 2 8 2" xfId="1867"/>
    <cellStyle name="20 % - Akzent2 5 2 2 9" xfId="1868"/>
    <cellStyle name="20 % - Akzent2 5 2 3" xfId="1869"/>
    <cellStyle name="20 % - Akzent2 5 2 3 2" xfId="1870"/>
    <cellStyle name="20 % - Akzent2 5 2 3 2 2" xfId="1871"/>
    <cellStyle name="20 % - Akzent2 5 2 3 2 2 2" xfId="1872"/>
    <cellStyle name="20 % - Akzent2 5 2 3 2 2 2 2" xfId="1873"/>
    <cellStyle name="20 % - Akzent2 5 2 3 2 2 2 3" xfId="1874"/>
    <cellStyle name="20 % - Akzent2 5 2 3 2 2 3" xfId="1875"/>
    <cellStyle name="20 % - Akzent2 5 2 3 2 2 3 2" xfId="1876"/>
    <cellStyle name="20 % - Akzent2 5 2 3 2 2 3 3" xfId="1877"/>
    <cellStyle name="20 % - Akzent2 5 2 3 2 2 4" xfId="1878"/>
    <cellStyle name="20 % - Akzent2 5 2 3 2 2 4 2" xfId="1879"/>
    <cellStyle name="20 % - Akzent2 5 2 3 2 2 5" xfId="1880"/>
    <cellStyle name="20 % - Akzent2 5 2 3 2 2 6" xfId="1881"/>
    <cellStyle name="20 % - Akzent2 5 2 3 2 3" xfId="1882"/>
    <cellStyle name="20 % - Akzent2 5 2 3 2 3 2" xfId="1883"/>
    <cellStyle name="20 % - Akzent2 5 2 3 2 3 3" xfId="1884"/>
    <cellStyle name="20 % - Akzent2 5 2 3 2 4" xfId="1885"/>
    <cellStyle name="20 % - Akzent2 5 2 3 2 4 2" xfId="1886"/>
    <cellStyle name="20 % - Akzent2 5 2 3 2 4 3" xfId="1887"/>
    <cellStyle name="20 % - Akzent2 5 2 3 2 5" xfId="1888"/>
    <cellStyle name="20 % - Akzent2 5 2 3 2 5 2" xfId="1889"/>
    <cellStyle name="20 % - Akzent2 5 2 3 2 6" xfId="1890"/>
    <cellStyle name="20 % - Akzent2 5 2 3 2 7" xfId="1891"/>
    <cellStyle name="20 % - Akzent2 5 2 3 3" xfId="1892"/>
    <cellStyle name="20 % - Akzent2 5 2 3 3 2" xfId="1893"/>
    <cellStyle name="20 % - Akzent2 5 2 3 3 2 2" xfId="1894"/>
    <cellStyle name="20 % - Akzent2 5 2 3 3 2 3" xfId="1895"/>
    <cellStyle name="20 % - Akzent2 5 2 3 3 3" xfId="1896"/>
    <cellStyle name="20 % - Akzent2 5 2 3 3 3 2" xfId="1897"/>
    <cellStyle name="20 % - Akzent2 5 2 3 3 3 3" xfId="1898"/>
    <cellStyle name="20 % - Akzent2 5 2 3 3 4" xfId="1899"/>
    <cellStyle name="20 % - Akzent2 5 2 3 3 4 2" xfId="1900"/>
    <cellStyle name="20 % - Akzent2 5 2 3 3 5" xfId="1901"/>
    <cellStyle name="20 % - Akzent2 5 2 3 3 6" xfId="1902"/>
    <cellStyle name="20 % - Akzent2 5 2 3 4" xfId="1903"/>
    <cellStyle name="20 % - Akzent2 5 2 3 4 2" xfId="1904"/>
    <cellStyle name="20 % - Akzent2 5 2 3 4 3" xfId="1905"/>
    <cellStyle name="20 % - Akzent2 5 2 3 5" xfId="1906"/>
    <cellStyle name="20 % - Akzent2 5 2 3 5 2" xfId="1907"/>
    <cellStyle name="20 % - Akzent2 5 2 3 5 3" xfId="1908"/>
    <cellStyle name="20 % - Akzent2 5 2 3 6" xfId="1909"/>
    <cellStyle name="20 % - Akzent2 5 2 3 6 2" xfId="1910"/>
    <cellStyle name="20 % - Akzent2 5 2 3 7" xfId="1911"/>
    <cellStyle name="20 % - Akzent2 5 2 3 8" xfId="1912"/>
    <cellStyle name="20 % - Akzent2 5 2 4" xfId="1913"/>
    <cellStyle name="20 % - Akzent2 5 2 4 2" xfId="1914"/>
    <cellStyle name="20 % - Akzent2 5 2 4 2 2" xfId="1915"/>
    <cellStyle name="20 % - Akzent2 5 2 4 2 2 2" xfId="1916"/>
    <cellStyle name="20 % - Akzent2 5 2 4 2 2 2 2" xfId="1917"/>
    <cellStyle name="20 % - Akzent2 5 2 4 2 2 2 3" xfId="1918"/>
    <cellStyle name="20 % - Akzent2 5 2 4 2 2 3" xfId="1919"/>
    <cellStyle name="20 % - Akzent2 5 2 4 2 2 3 2" xfId="1920"/>
    <cellStyle name="20 % - Akzent2 5 2 4 2 2 3 3" xfId="1921"/>
    <cellStyle name="20 % - Akzent2 5 2 4 2 2 4" xfId="1922"/>
    <cellStyle name="20 % - Akzent2 5 2 4 2 2 4 2" xfId="1923"/>
    <cellStyle name="20 % - Akzent2 5 2 4 2 2 5" xfId="1924"/>
    <cellStyle name="20 % - Akzent2 5 2 4 2 2 6" xfId="1925"/>
    <cellStyle name="20 % - Akzent2 5 2 4 2 3" xfId="1926"/>
    <cellStyle name="20 % - Akzent2 5 2 4 2 3 2" xfId="1927"/>
    <cellStyle name="20 % - Akzent2 5 2 4 2 3 3" xfId="1928"/>
    <cellStyle name="20 % - Akzent2 5 2 4 2 4" xfId="1929"/>
    <cellStyle name="20 % - Akzent2 5 2 4 2 4 2" xfId="1930"/>
    <cellStyle name="20 % - Akzent2 5 2 4 2 4 3" xfId="1931"/>
    <cellStyle name="20 % - Akzent2 5 2 4 2 5" xfId="1932"/>
    <cellStyle name="20 % - Akzent2 5 2 4 2 5 2" xfId="1933"/>
    <cellStyle name="20 % - Akzent2 5 2 4 2 6" xfId="1934"/>
    <cellStyle name="20 % - Akzent2 5 2 4 2 7" xfId="1935"/>
    <cellStyle name="20 % - Akzent2 5 2 4 3" xfId="1936"/>
    <cellStyle name="20 % - Akzent2 5 2 4 3 2" xfId="1937"/>
    <cellStyle name="20 % - Akzent2 5 2 4 3 2 2" xfId="1938"/>
    <cellStyle name="20 % - Akzent2 5 2 4 3 2 3" xfId="1939"/>
    <cellStyle name="20 % - Akzent2 5 2 4 3 3" xfId="1940"/>
    <cellStyle name="20 % - Akzent2 5 2 4 3 3 2" xfId="1941"/>
    <cellStyle name="20 % - Akzent2 5 2 4 3 3 3" xfId="1942"/>
    <cellStyle name="20 % - Akzent2 5 2 4 3 4" xfId="1943"/>
    <cellStyle name="20 % - Akzent2 5 2 4 3 4 2" xfId="1944"/>
    <cellStyle name="20 % - Akzent2 5 2 4 3 5" xfId="1945"/>
    <cellStyle name="20 % - Akzent2 5 2 4 3 6" xfId="1946"/>
    <cellStyle name="20 % - Akzent2 5 2 4 4" xfId="1947"/>
    <cellStyle name="20 % - Akzent2 5 2 4 4 2" xfId="1948"/>
    <cellStyle name="20 % - Akzent2 5 2 4 4 3" xfId="1949"/>
    <cellStyle name="20 % - Akzent2 5 2 4 5" xfId="1950"/>
    <cellStyle name="20 % - Akzent2 5 2 4 5 2" xfId="1951"/>
    <cellStyle name="20 % - Akzent2 5 2 4 5 3" xfId="1952"/>
    <cellStyle name="20 % - Akzent2 5 2 4 6" xfId="1953"/>
    <cellStyle name="20 % - Akzent2 5 2 4 6 2" xfId="1954"/>
    <cellStyle name="20 % - Akzent2 5 2 4 7" xfId="1955"/>
    <cellStyle name="20 % - Akzent2 5 2 4 8" xfId="1956"/>
    <cellStyle name="20 % - Akzent2 5 2 5" xfId="1957"/>
    <cellStyle name="20 % - Akzent2 5 2 5 2" xfId="1958"/>
    <cellStyle name="20 % - Akzent2 5 2 5 2 2" xfId="1959"/>
    <cellStyle name="20 % - Akzent2 5 2 5 2 2 2" xfId="1960"/>
    <cellStyle name="20 % - Akzent2 5 2 5 2 2 3" xfId="1961"/>
    <cellStyle name="20 % - Akzent2 5 2 5 2 3" xfId="1962"/>
    <cellStyle name="20 % - Akzent2 5 2 5 2 3 2" xfId="1963"/>
    <cellStyle name="20 % - Akzent2 5 2 5 2 3 3" xfId="1964"/>
    <cellStyle name="20 % - Akzent2 5 2 5 2 4" xfId="1965"/>
    <cellStyle name="20 % - Akzent2 5 2 5 2 4 2" xfId="1966"/>
    <cellStyle name="20 % - Akzent2 5 2 5 2 5" xfId="1967"/>
    <cellStyle name="20 % - Akzent2 5 2 5 2 6" xfId="1968"/>
    <cellStyle name="20 % - Akzent2 5 2 5 3" xfId="1969"/>
    <cellStyle name="20 % - Akzent2 5 2 5 3 2" xfId="1970"/>
    <cellStyle name="20 % - Akzent2 5 2 5 3 3" xfId="1971"/>
    <cellStyle name="20 % - Akzent2 5 2 5 4" xfId="1972"/>
    <cellStyle name="20 % - Akzent2 5 2 5 4 2" xfId="1973"/>
    <cellStyle name="20 % - Akzent2 5 2 5 4 3" xfId="1974"/>
    <cellStyle name="20 % - Akzent2 5 2 5 5" xfId="1975"/>
    <cellStyle name="20 % - Akzent2 5 2 5 5 2" xfId="1976"/>
    <cellStyle name="20 % - Akzent2 5 2 5 6" xfId="1977"/>
    <cellStyle name="20 % - Akzent2 5 2 5 7" xfId="1978"/>
    <cellStyle name="20 % - Akzent2 5 2 6" xfId="1979"/>
    <cellStyle name="20 % - Akzent2 5 2 6 2" xfId="1980"/>
    <cellStyle name="20 % - Akzent2 5 2 6 2 2" xfId="1981"/>
    <cellStyle name="20 % - Akzent2 5 2 6 2 3" xfId="1982"/>
    <cellStyle name="20 % - Akzent2 5 2 6 3" xfId="1983"/>
    <cellStyle name="20 % - Akzent2 5 2 6 3 2" xfId="1984"/>
    <cellStyle name="20 % - Akzent2 5 2 6 3 3" xfId="1985"/>
    <cellStyle name="20 % - Akzent2 5 2 6 4" xfId="1986"/>
    <cellStyle name="20 % - Akzent2 5 2 6 4 2" xfId="1987"/>
    <cellStyle name="20 % - Akzent2 5 2 6 5" xfId="1988"/>
    <cellStyle name="20 % - Akzent2 5 2 6 6" xfId="1989"/>
    <cellStyle name="20 % - Akzent2 5 2 7" xfId="1990"/>
    <cellStyle name="20 % - Akzent2 5 2 7 2" xfId="1991"/>
    <cellStyle name="20 % - Akzent2 5 2 7 3" xfId="1992"/>
    <cellStyle name="20 % - Akzent2 5 2 8" xfId="1993"/>
    <cellStyle name="20 % - Akzent2 5 2 8 2" xfId="1994"/>
    <cellStyle name="20 % - Akzent2 5 2 8 3" xfId="1995"/>
    <cellStyle name="20 % - Akzent2 5 2 9" xfId="1996"/>
    <cellStyle name="20 % - Akzent2 5 2 9 2" xfId="1997"/>
    <cellStyle name="20 % - Akzent2 6" xfId="1998"/>
    <cellStyle name="20 % - Akzent3 2" xfId="69"/>
    <cellStyle name="20 % - Akzent3 2 2" xfId="70"/>
    <cellStyle name="20 % - Akzent3 2 2 2" xfId="71"/>
    <cellStyle name="20 % - Akzent3 2 2 3" xfId="33058"/>
    <cellStyle name="20 % - Akzent3 2 2 4" xfId="33133"/>
    <cellStyle name="20 % - Akzent3 2 2 5" xfId="33208"/>
    <cellStyle name="20 % - Akzent3 2 2 6" xfId="33283"/>
    <cellStyle name="20 % - Akzent3 2 3" xfId="72"/>
    <cellStyle name="20 % - Akzent3 2 3 2" xfId="1999"/>
    <cellStyle name="20 % - Akzent3 2 3 3" xfId="33059"/>
    <cellStyle name="20 % - Akzent3 2 3 4" xfId="33134"/>
    <cellStyle name="20 % - Akzent3 2 3 5" xfId="33209"/>
    <cellStyle name="20 % - Akzent3 2 3 6" xfId="33284"/>
    <cellStyle name="20 % - Akzent3 2 4" xfId="73"/>
    <cellStyle name="20 % - Akzent3 2 4 2" xfId="33060"/>
    <cellStyle name="20 % - Akzent3 2 4 3" xfId="33135"/>
    <cellStyle name="20 % - Akzent3 2 4 4" xfId="33210"/>
    <cellStyle name="20 % - Akzent3 2 4 5" xfId="33285"/>
    <cellStyle name="20 % - Akzent3 2 5" xfId="74"/>
    <cellStyle name="20 % - Akzent3 2 6" xfId="33057"/>
    <cellStyle name="20 % - Akzent3 2 7" xfId="33132"/>
    <cellStyle name="20 % - Akzent3 2 8" xfId="33207"/>
    <cellStyle name="20 % - Akzent3 2 9" xfId="33282"/>
    <cellStyle name="20 % - Akzent3 3" xfId="75"/>
    <cellStyle name="20 % - Akzent3 3 2" xfId="76"/>
    <cellStyle name="20 % - Akzent3 3 2 10" xfId="2000"/>
    <cellStyle name="20 % - Akzent3 3 2 11" xfId="2001"/>
    <cellStyle name="20 % - Akzent3 3 2 12" xfId="33061"/>
    <cellStyle name="20 % - Akzent3 3 2 13" xfId="33136"/>
    <cellStyle name="20 % - Akzent3 3 2 14" xfId="33211"/>
    <cellStyle name="20 % - Akzent3 3 2 15" xfId="33286"/>
    <cellStyle name="20 % - Akzent3 3 2 2" xfId="2002"/>
    <cellStyle name="20 % - Akzent3 3 2 2 10" xfId="2003"/>
    <cellStyle name="20 % - Akzent3 3 2 2 2" xfId="2004"/>
    <cellStyle name="20 % - Akzent3 3 2 2 2 2" xfId="2005"/>
    <cellStyle name="20 % - Akzent3 3 2 2 2 2 2" xfId="2006"/>
    <cellStyle name="20 % - Akzent3 3 2 2 2 2 2 2" xfId="2007"/>
    <cellStyle name="20 % - Akzent3 3 2 2 2 2 2 2 2" xfId="2008"/>
    <cellStyle name="20 % - Akzent3 3 2 2 2 2 2 2 3" xfId="2009"/>
    <cellStyle name="20 % - Akzent3 3 2 2 2 2 2 3" xfId="2010"/>
    <cellStyle name="20 % - Akzent3 3 2 2 2 2 2 3 2" xfId="2011"/>
    <cellStyle name="20 % - Akzent3 3 2 2 2 2 2 3 3" xfId="2012"/>
    <cellStyle name="20 % - Akzent3 3 2 2 2 2 2 4" xfId="2013"/>
    <cellStyle name="20 % - Akzent3 3 2 2 2 2 2 4 2" xfId="2014"/>
    <cellStyle name="20 % - Akzent3 3 2 2 2 2 2 5" xfId="2015"/>
    <cellStyle name="20 % - Akzent3 3 2 2 2 2 2 6" xfId="2016"/>
    <cellStyle name="20 % - Akzent3 3 2 2 2 2 3" xfId="2017"/>
    <cellStyle name="20 % - Akzent3 3 2 2 2 2 3 2" xfId="2018"/>
    <cellStyle name="20 % - Akzent3 3 2 2 2 2 3 3" xfId="2019"/>
    <cellStyle name="20 % - Akzent3 3 2 2 2 2 4" xfId="2020"/>
    <cellStyle name="20 % - Akzent3 3 2 2 2 2 4 2" xfId="2021"/>
    <cellStyle name="20 % - Akzent3 3 2 2 2 2 4 3" xfId="2022"/>
    <cellStyle name="20 % - Akzent3 3 2 2 2 2 5" xfId="2023"/>
    <cellStyle name="20 % - Akzent3 3 2 2 2 2 5 2" xfId="2024"/>
    <cellStyle name="20 % - Akzent3 3 2 2 2 2 6" xfId="2025"/>
    <cellStyle name="20 % - Akzent3 3 2 2 2 2 7" xfId="2026"/>
    <cellStyle name="20 % - Akzent3 3 2 2 2 3" xfId="2027"/>
    <cellStyle name="20 % - Akzent3 3 2 2 2 3 2" xfId="2028"/>
    <cellStyle name="20 % - Akzent3 3 2 2 2 3 2 2" xfId="2029"/>
    <cellStyle name="20 % - Akzent3 3 2 2 2 3 2 3" xfId="2030"/>
    <cellStyle name="20 % - Akzent3 3 2 2 2 3 3" xfId="2031"/>
    <cellStyle name="20 % - Akzent3 3 2 2 2 3 3 2" xfId="2032"/>
    <cellStyle name="20 % - Akzent3 3 2 2 2 3 3 3" xfId="2033"/>
    <cellStyle name="20 % - Akzent3 3 2 2 2 3 4" xfId="2034"/>
    <cellStyle name="20 % - Akzent3 3 2 2 2 3 4 2" xfId="2035"/>
    <cellStyle name="20 % - Akzent3 3 2 2 2 3 5" xfId="2036"/>
    <cellStyle name="20 % - Akzent3 3 2 2 2 3 6" xfId="2037"/>
    <cellStyle name="20 % - Akzent3 3 2 2 2 4" xfId="2038"/>
    <cellStyle name="20 % - Akzent3 3 2 2 2 4 2" xfId="2039"/>
    <cellStyle name="20 % - Akzent3 3 2 2 2 4 3" xfId="2040"/>
    <cellStyle name="20 % - Akzent3 3 2 2 2 5" xfId="2041"/>
    <cellStyle name="20 % - Akzent3 3 2 2 2 5 2" xfId="2042"/>
    <cellStyle name="20 % - Akzent3 3 2 2 2 5 3" xfId="2043"/>
    <cellStyle name="20 % - Akzent3 3 2 2 2 6" xfId="2044"/>
    <cellStyle name="20 % - Akzent3 3 2 2 2 6 2" xfId="2045"/>
    <cellStyle name="20 % - Akzent3 3 2 2 2 7" xfId="2046"/>
    <cellStyle name="20 % - Akzent3 3 2 2 2 8" xfId="2047"/>
    <cellStyle name="20 % - Akzent3 3 2 2 3" xfId="2048"/>
    <cellStyle name="20 % - Akzent3 3 2 2 3 2" xfId="2049"/>
    <cellStyle name="20 % - Akzent3 3 2 2 3 2 2" xfId="2050"/>
    <cellStyle name="20 % - Akzent3 3 2 2 3 2 2 2" xfId="2051"/>
    <cellStyle name="20 % - Akzent3 3 2 2 3 2 2 2 2" xfId="2052"/>
    <cellStyle name="20 % - Akzent3 3 2 2 3 2 2 2 3" xfId="2053"/>
    <cellStyle name="20 % - Akzent3 3 2 2 3 2 2 3" xfId="2054"/>
    <cellStyle name="20 % - Akzent3 3 2 2 3 2 2 3 2" xfId="2055"/>
    <cellStyle name="20 % - Akzent3 3 2 2 3 2 2 3 3" xfId="2056"/>
    <cellStyle name="20 % - Akzent3 3 2 2 3 2 2 4" xfId="2057"/>
    <cellStyle name="20 % - Akzent3 3 2 2 3 2 2 4 2" xfId="2058"/>
    <cellStyle name="20 % - Akzent3 3 2 2 3 2 2 5" xfId="2059"/>
    <cellStyle name="20 % - Akzent3 3 2 2 3 2 2 6" xfId="2060"/>
    <cellStyle name="20 % - Akzent3 3 2 2 3 2 3" xfId="2061"/>
    <cellStyle name="20 % - Akzent3 3 2 2 3 2 3 2" xfId="2062"/>
    <cellStyle name="20 % - Akzent3 3 2 2 3 2 3 3" xfId="2063"/>
    <cellStyle name="20 % - Akzent3 3 2 2 3 2 4" xfId="2064"/>
    <cellStyle name="20 % - Akzent3 3 2 2 3 2 4 2" xfId="2065"/>
    <cellStyle name="20 % - Akzent3 3 2 2 3 2 4 3" xfId="2066"/>
    <cellStyle name="20 % - Akzent3 3 2 2 3 2 5" xfId="2067"/>
    <cellStyle name="20 % - Akzent3 3 2 2 3 2 5 2" xfId="2068"/>
    <cellStyle name="20 % - Akzent3 3 2 2 3 2 6" xfId="2069"/>
    <cellStyle name="20 % - Akzent3 3 2 2 3 2 7" xfId="2070"/>
    <cellStyle name="20 % - Akzent3 3 2 2 3 3" xfId="2071"/>
    <cellStyle name="20 % - Akzent3 3 2 2 3 3 2" xfId="2072"/>
    <cellStyle name="20 % - Akzent3 3 2 2 3 3 2 2" xfId="2073"/>
    <cellStyle name="20 % - Akzent3 3 2 2 3 3 2 3" xfId="2074"/>
    <cellStyle name="20 % - Akzent3 3 2 2 3 3 3" xfId="2075"/>
    <cellStyle name="20 % - Akzent3 3 2 2 3 3 3 2" xfId="2076"/>
    <cellStyle name="20 % - Akzent3 3 2 2 3 3 3 3" xfId="2077"/>
    <cellStyle name="20 % - Akzent3 3 2 2 3 3 4" xfId="2078"/>
    <cellStyle name="20 % - Akzent3 3 2 2 3 3 4 2" xfId="2079"/>
    <cellStyle name="20 % - Akzent3 3 2 2 3 3 5" xfId="2080"/>
    <cellStyle name="20 % - Akzent3 3 2 2 3 3 6" xfId="2081"/>
    <cellStyle name="20 % - Akzent3 3 2 2 3 4" xfId="2082"/>
    <cellStyle name="20 % - Akzent3 3 2 2 3 4 2" xfId="2083"/>
    <cellStyle name="20 % - Akzent3 3 2 2 3 4 3" xfId="2084"/>
    <cellStyle name="20 % - Akzent3 3 2 2 3 5" xfId="2085"/>
    <cellStyle name="20 % - Akzent3 3 2 2 3 5 2" xfId="2086"/>
    <cellStyle name="20 % - Akzent3 3 2 2 3 5 3" xfId="2087"/>
    <cellStyle name="20 % - Akzent3 3 2 2 3 6" xfId="2088"/>
    <cellStyle name="20 % - Akzent3 3 2 2 3 6 2" xfId="2089"/>
    <cellStyle name="20 % - Akzent3 3 2 2 3 7" xfId="2090"/>
    <cellStyle name="20 % - Akzent3 3 2 2 3 8" xfId="2091"/>
    <cellStyle name="20 % - Akzent3 3 2 2 4" xfId="2092"/>
    <cellStyle name="20 % - Akzent3 3 2 2 4 2" xfId="2093"/>
    <cellStyle name="20 % - Akzent3 3 2 2 4 2 2" xfId="2094"/>
    <cellStyle name="20 % - Akzent3 3 2 2 4 2 2 2" xfId="2095"/>
    <cellStyle name="20 % - Akzent3 3 2 2 4 2 2 3" xfId="2096"/>
    <cellStyle name="20 % - Akzent3 3 2 2 4 2 3" xfId="2097"/>
    <cellStyle name="20 % - Akzent3 3 2 2 4 2 3 2" xfId="2098"/>
    <cellStyle name="20 % - Akzent3 3 2 2 4 2 3 3" xfId="2099"/>
    <cellStyle name="20 % - Akzent3 3 2 2 4 2 4" xfId="2100"/>
    <cellStyle name="20 % - Akzent3 3 2 2 4 2 4 2" xfId="2101"/>
    <cellStyle name="20 % - Akzent3 3 2 2 4 2 5" xfId="2102"/>
    <cellStyle name="20 % - Akzent3 3 2 2 4 2 6" xfId="2103"/>
    <cellStyle name="20 % - Akzent3 3 2 2 4 3" xfId="2104"/>
    <cellStyle name="20 % - Akzent3 3 2 2 4 3 2" xfId="2105"/>
    <cellStyle name="20 % - Akzent3 3 2 2 4 3 3" xfId="2106"/>
    <cellStyle name="20 % - Akzent3 3 2 2 4 4" xfId="2107"/>
    <cellStyle name="20 % - Akzent3 3 2 2 4 4 2" xfId="2108"/>
    <cellStyle name="20 % - Akzent3 3 2 2 4 4 3" xfId="2109"/>
    <cellStyle name="20 % - Akzent3 3 2 2 4 5" xfId="2110"/>
    <cellStyle name="20 % - Akzent3 3 2 2 4 5 2" xfId="2111"/>
    <cellStyle name="20 % - Akzent3 3 2 2 4 6" xfId="2112"/>
    <cellStyle name="20 % - Akzent3 3 2 2 4 7" xfId="2113"/>
    <cellStyle name="20 % - Akzent3 3 2 2 5" xfId="2114"/>
    <cellStyle name="20 % - Akzent3 3 2 2 5 2" xfId="2115"/>
    <cellStyle name="20 % - Akzent3 3 2 2 5 2 2" xfId="2116"/>
    <cellStyle name="20 % - Akzent3 3 2 2 5 2 3" xfId="2117"/>
    <cellStyle name="20 % - Akzent3 3 2 2 5 3" xfId="2118"/>
    <cellStyle name="20 % - Akzent3 3 2 2 5 3 2" xfId="2119"/>
    <cellStyle name="20 % - Akzent3 3 2 2 5 3 3" xfId="2120"/>
    <cellStyle name="20 % - Akzent3 3 2 2 5 4" xfId="2121"/>
    <cellStyle name="20 % - Akzent3 3 2 2 5 4 2" xfId="2122"/>
    <cellStyle name="20 % - Akzent3 3 2 2 5 5" xfId="2123"/>
    <cellStyle name="20 % - Akzent3 3 2 2 5 6" xfId="2124"/>
    <cellStyle name="20 % - Akzent3 3 2 2 6" xfId="2125"/>
    <cellStyle name="20 % - Akzent3 3 2 2 6 2" xfId="2126"/>
    <cellStyle name="20 % - Akzent3 3 2 2 6 3" xfId="2127"/>
    <cellStyle name="20 % - Akzent3 3 2 2 7" xfId="2128"/>
    <cellStyle name="20 % - Akzent3 3 2 2 7 2" xfId="2129"/>
    <cellStyle name="20 % - Akzent3 3 2 2 7 3" xfId="2130"/>
    <cellStyle name="20 % - Akzent3 3 2 2 8" xfId="2131"/>
    <cellStyle name="20 % - Akzent3 3 2 2 8 2" xfId="2132"/>
    <cellStyle name="20 % - Akzent3 3 2 2 9" xfId="2133"/>
    <cellStyle name="20 % - Akzent3 3 2 3" xfId="2134"/>
    <cellStyle name="20 % - Akzent3 3 2 3 2" xfId="2135"/>
    <cellStyle name="20 % - Akzent3 3 2 3 2 2" xfId="2136"/>
    <cellStyle name="20 % - Akzent3 3 2 3 2 2 2" xfId="2137"/>
    <cellStyle name="20 % - Akzent3 3 2 3 2 2 2 2" xfId="2138"/>
    <cellStyle name="20 % - Akzent3 3 2 3 2 2 2 3" xfId="2139"/>
    <cellStyle name="20 % - Akzent3 3 2 3 2 2 3" xfId="2140"/>
    <cellStyle name="20 % - Akzent3 3 2 3 2 2 3 2" xfId="2141"/>
    <cellStyle name="20 % - Akzent3 3 2 3 2 2 3 3" xfId="2142"/>
    <cellStyle name="20 % - Akzent3 3 2 3 2 2 4" xfId="2143"/>
    <cellStyle name="20 % - Akzent3 3 2 3 2 2 4 2" xfId="2144"/>
    <cellStyle name="20 % - Akzent3 3 2 3 2 2 5" xfId="2145"/>
    <cellStyle name="20 % - Akzent3 3 2 3 2 2 6" xfId="2146"/>
    <cellStyle name="20 % - Akzent3 3 2 3 2 3" xfId="2147"/>
    <cellStyle name="20 % - Akzent3 3 2 3 2 3 2" xfId="2148"/>
    <cellStyle name="20 % - Akzent3 3 2 3 2 3 3" xfId="2149"/>
    <cellStyle name="20 % - Akzent3 3 2 3 2 4" xfId="2150"/>
    <cellStyle name="20 % - Akzent3 3 2 3 2 4 2" xfId="2151"/>
    <cellStyle name="20 % - Akzent3 3 2 3 2 4 3" xfId="2152"/>
    <cellStyle name="20 % - Akzent3 3 2 3 2 5" xfId="2153"/>
    <cellStyle name="20 % - Akzent3 3 2 3 2 5 2" xfId="2154"/>
    <cellStyle name="20 % - Akzent3 3 2 3 2 6" xfId="2155"/>
    <cellStyle name="20 % - Akzent3 3 2 3 2 7" xfId="2156"/>
    <cellStyle name="20 % - Akzent3 3 2 3 3" xfId="2157"/>
    <cellStyle name="20 % - Akzent3 3 2 3 3 2" xfId="2158"/>
    <cellStyle name="20 % - Akzent3 3 2 3 3 2 2" xfId="2159"/>
    <cellStyle name="20 % - Akzent3 3 2 3 3 2 3" xfId="2160"/>
    <cellStyle name="20 % - Akzent3 3 2 3 3 3" xfId="2161"/>
    <cellStyle name="20 % - Akzent3 3 2 3 3 3 2" xfId="2162"/>
    <cellStyle name="20 % - Akzent3 3 2 3 3 3 3" xfId="2163"/>
    <cellStyle name="20 % - Akzent3 3 2 3 3 4" xfId="2164"/>
    <cellStyle name="20 % - Akzent3 3 2 3 3 4 2" xfId="2165"/>
    <cellStyle name="20 % - Akzent3 3 2 3 3 5" xfId="2166"/>
    <cellStyle name="20 % - Akzent3 3 2 3 3 6" xfId="2167"/>
    <cellStyle name="20 % - Akzent3 3 2 3 4" xfId="2168"/>
    <cellStyle name="20 % - Akzent3 3 2 3 4 2" xfId="2169"/>
    <cellStyle name="20 % - Akzent3 3 2 3 4 3" xfId="2170"/>
    <cellStyle name="20 % - Akzent3 3 2 3 5" xfId="2171"/>
    <cellStyle name="20 % - Akzent3 3 2 3 5 2" xfId="2172"/>
    <cellStyle name="20 % - Akzent3 3 2 3 5 3" xfId="2173"/>
    <cellStyle name="20 % - Akzent3 3 2 3 6" xfId="2174"/>
    <cellStyle name="20 % - Akzent3 3 2 3 6 2" xfId="2175"/>
    <cellStyle name="20 % - Akzent3 3 2 3 7" xfId="2176"/>
    <cellStyle name="20 % - Akzent3 3 2 3 8" xfId="2177"/>
    <cellStyle name="20 % - Akzent3 3 2 4" xfId="2178"/>
    <cellStyle name="20 % - Akzent3 3 2 4 2" xfId="2179"/>
    <cellStyle name="20 % - Akzent3 3 2 4 2 2" xfId="2180"/>
    <cellStyle name="20 % - Akzent3 3 2 4 2 2 2" xfId="2181"/>
    <cellStyle name="20 % - Akzent3 3 2 4 2 2 2 2" xfId="2182"/>
    <cellStyle name="20 % - Akzent3 3 2 4 2 2 2 3" xfId="2183"/>
    <cellStyle name="20 % - Akzent3 3 2 4 2 2 3" xfId="2184"/>
    <cellStyle name="20 % - Akzent3 3 2 4 2 2 3 2" xfId="2185"/>
    <cellStyle name="20 % - Akzent3 3 2 4 2 2 3 3" xfId="2186"/>
    <cellStyle name="20 % - Akzent3 3 2 4 2 2 4" xfId="2187"/>
    <cellStyle name="20 % - Akzent3 3 2 4 2 2 4 2" xfId="2188"/>
    <cellStyle name="20 % - Akzent3 3 2 4 2 2 5" xfId="2189"/>
    <cellStyle name="20 % - Akzent3 3 2 4 2 2 6" xfId="2190"/>
    <cellStyle name="20 % - Akzent3 3 2 4 2 3" xfId="2191"/>
    <cellStyle name="20 % - Akzent3 3 2 4 2 3 2" xfId="2192"/>
    <cellStyle name="20 % - Akzent3 3 2 4 2 3 3" xfId="2193"/>
    <cellStyle name="20 % - Akzent3 3 2 4 2 4" xfId="2194"/>
    <cellStyle name="20 % - Akzent3 3 2 4 2 4 2" xfId="2195"/>
    <cellStyle name="20 % - Akzent3 3 2 4 2 4 3" xfId="2196"/>
    <cellStyle name="20 % - Akzent3 3 2 4 2 5" xfId="2197"/>
    <cellStyle name="20 % - Akzent3 3 2 4 2 5 2" xfId="2198"/>
    <cellStyle name="20 % - Akzent3 3 2 4 2 6" xfId="2199"/>
    <cellStyle name="20 % - Akzent3 3 2 4 2 7" xfId="2200"/>
    <cellStyle name="20 % - Akzent3 3 2 4 3" xfId="2201"/>
    <cellStyle name="20 % - Akzent3 3 2 4 3 2" xfId="2202"/>
    <cellStyle name="20 % - Akzent3 3 2 4 3 2 2" xfId="2203"/>
    <cellStyle name="20 % - Akzent3 3 2 4 3 2 3" xfId="2204"/>
    <cellStyle name="20 % - Akzent3 3 2 4 3 3" xfId="2205"/>
    <cellStyle name="20 % - Akzent3 3 2 4 3 3 2" xfId="2206"/>
    <cellStyle name="20 % - Akzent3 3 2 4 3 3 3" xfId="2207"/>
    <cellStyle name="20 % - Akzent3 3 2 4 3 4" xfId="2208"/>
    <cellStyle name="20 % - Akzent3 3 2 4 3 4 2" xfId="2209"/>
    <cellStyle name="20 % - Akzent3 3 2 4 3 5" xfId="2210"/>
    <cellStyle name="20 % - Akzent3 3 2 4 3 6" xfId="2211"/>
    <cellStyle name="20 % - Akzent3 3 2 4 4" xfId="2212"/>
    <cellStyle name="20 % - Akzent3 3 2 4 4 2" xfId="2213"/>
    <cellStyle name="20 % - Akzent3 3 2 4 4 3" xfId="2214"/>
    <cellStyle name="20 % - Akzent3 3 2 4 5" xfId="2215"/>
    <cellStyle name="20 % - Akzent3 3 2 4 5 2" xfId="2216"/>
    <cellStyle name="20 % - Akzent3 3 2 4 5 3" xfId="2217"/>
    <cellStyle name="20 % - Akzent3 3 2 4 6" xfId="2218"/>
    <cellStyle name="20 % - Akzent3 3 2 4 6 2" xfId="2219"/>
    <cellStyle name="20 % - Akzent3 3 2 4 7" xfId="2220"/>
    <cellStyle name="20 % - Akzent3 3 2 4 8" xfId="2221"/>
    <cellStyle name="20 % - Akzent3 3 2 5" xfId="2222"/>
    <cellStyle name="20 % - Akzent3 3 2 5 2" xfId="2223"/>
    <cellStyle name="20 % - Akzent3 3 2 5 2 2" xfId="2224"/>
    <cellStyle name="20 % - Akzent3 3 2 5 2 2 2" xfId="2225"/>
    <cellStyle name="20 % - Akzent3 3 2 5 2 2 3" xfId="2226"/>
    <cellStyle name="20 % - Akzent3 3 2 5 2 3" xfId="2227"/>
    <cellStyle name="20 % - Akzent3 3 2 5 2 3 2" xfId="2228"/>
    <cellStyle name="20 % - Akzent3 3 2 5 2 3 3" xfId="2229"/>
    <cellStyle name="20 % - Akzent3 3 2 5 2 4" xfId="2230"/>
    <cellStyle name="20 % - Akzent3 3 2 5 2 4 2" xfId="2231"/>
    <cellStyle name="20 % - Akzent3 3 2 5 2 5" xfId="2232"/>
    <cellStyle name="20 % - Akzent3 3 2 5 2 6" xfId="2233"/>
    <cellStyle name="20 % - Akzent3 3 2 5 3" xfId="2234"/>
    <cellStyle name="20 % - Akzent3 3 2 5 3 2" xfId="2235"/>
    <cellStyle name="20 % - Akzent3 3 2 5 3 3" xfId="2236"/>
    <cellStyle name="20 % - Akzent3 3 2 5 4" xfId="2237"/>
    <cellStyle name="20 % - Akzent3 3 2 5 4 2" xfId="2238"/>
    <cellStyle name="20 % - Akzent3 3 2 5 4 3" xfId="2239"/>
    <cellStyle name="20 % - Akzent3 3 2 5 5" xfId="2240"/>
    <cellStyle name="20 % - Akzent3 3 2 5 5 2" xfId="2241"/>
    <cellStyle name="20 % - Akzent3 3 2 5 6" xfId="2242"/>
    <cellStyle name="20 % - Akzent3 3 2 5 7" xfId="2243"/>
    <cellStyle name="20 % - Akzent3 3 2 6" xfId="2244"/>
    <cellStyle name="20 % - Akzent3 3 2 6 2" xfId="2245"/>
    <cellStyle name="20 % - Akzent3 3 2 6 2 2" xfId="2246"/>
    <cellStyle name="20 % - Akzent3 3 2 6 2 3" xfId="2247"/>
    <cellStyle name="20 % - Akzent3 3 2 6 3" xfId="2248"/>
    <cellStyle name="20 % - Akzent3 3 2 6 3 2" xfId="2249"/>
    <cellStyle name="20 % - Akzent3 3 2 6 3 3" xfId="2250"/>
    <cellStyle name="20 % - Akzent3 3 2 6 4" xfId="2251"/>
    <cellStyle name="20 % - Akzent3 3 2 6 4 2" xfId="2252"/>
    <cellStyle name="20 % - Akzent3 3 2 6 5" xfId="2253"/>
    <cellStyle name="20 % - Akzent3 3 2 6 6" xfId="2254"/>
    <cellStyle name="20 % - Akzent3 3 2 7" xfId="2255"/>
    <cellStyle name="20 % - Akzent3 3 2 7 2" xfId="2256"/>
    <cellStyle name="20 % - Akzent3 3 2 7 3" xfId="2257"/>
    <cellStyle name="20 % - Akzent3 3 2 8" xfId="2258"/>
    <cellStyle name="20 % - Akzent3 3 2 8 2" xfId="2259"/>
    <cellStyle name="20 % - Akzent3 3 2 8 3" xfId="2260"/>
    <cellStyle name="20 % - Akzent3 3 2 9" xfId="2261"/>
    <cellStyle name="20 % - Akzent3 3 2 9 2" xfId="2262"/>
    <cellStyle name="20 % - Akzent3 4" xfId="2263"/>
    <cellStyle name="20 % - Akzent3 4 2" xfId="2264"/>
    <cellStyle name="20 % - Akzent3 5" xfId="2265"/>
    <cellStyle name="20 % - Akzent3 5 2" xfId="2266"/>
    <cellStyle name="20 % - Akzent3 5 2 10" xfId="2267"/>
    <cellStyle name="20 % - Akzent3 5 2 11" xfId="2268"/>
    <cellStyle name="20 % - Akzent3 5 2 2" xfId="2269"/>
    <cellStyle name="20 % - Akzent3 5 2 2 10" xfId="2270"/>
    <cellStyle name="20 % - Akzent3 5 2 2 2" xfId="2271"/>
    <cellStyle name="20 % - Akzent3 5 2 2 2 2" xfId="2272"/>
    <cellStyle name="20 % - Akzent3 5 2 2 2 2 2" xfId="2273"/>
    <cellStyle name="20 % - Akzent3 5 2 2 2 2 2 2" xfId="2274"/>
    <cellStyle name="20 % - Akzent3 5 2 2 2 2 2 2 2" xfId="2275"/>
    <cellStyle name="20 % - Akzent3 5 2 2 2 2 2 2 3" xfId="2276"/>
    <cellStyle name="20 % - Akzent3 5 2 2 2 2 2 3" xfId="2277"/>
    <cellStyle name="20 % - Akzent3 5 2 2 2 2 2 3 2" xfId="2278"/>
    <cellStyle name="20 % - Akzent3 5 2 2 2 2 2 3 3" xfId="2279"/>
    <cellStyle name="20 % - Akzent3 5 2 2 2 2 2 4" xfId="2280"/>
    <cellStyle name="20 % - Akzent3 5 2 2 2 2 2 4 2" xfId="2281"/>
    <cellStyle name="20 % - Akzent3 5 2 2 2 2 2 5" xfId="2282"/>
    <cellStyle name="20 % - Akzent3 5 2 2 2 2 2 6" xfId="2283"/>
    <cellStyle name="20 % - Akzent3 5 2 2 2 2 3" xfId="2284"/>
    <cellStyle name="20 % - Akzent3 5 2 2 2 2 3 2" xfId="2285"/>
    <cellStyle name="20 % - Akzent3 5 2 2 2 2 3 3" xfId="2286"/>
    <cellStyle name="20 % - Akzent3 5 2 2 2 2 4" xfId="2287"/>
    <cellStyle name="20 % - Akzent3 5 2 2 2 2 4 2" xfId="2288"/>
    <cellStyle name="20 % - Akzent3 5 2 2 2 2 4 3" xfId="2289"/>
    <cellStyle name="20 % - Akzent3 5 2 2 2 2 5" xfId="2290"/>
    <cellStyle name="20 % - Akzent3 5 2 2 2 2 5 2" xfId="2291"/>
    <cellStyle name="20 % - Akzent3 5 2 2 2 2 6" xfId="2292"/>
    <cellStyle name="20 % - Akzent3 5 2 2 2 2 7" xfId="2293"/>
    <cellStyle name="20 % - Akzent3 5 2 2 2 3" xfId="2294"/>
    <cellStyle name="20 % - Akzent3 5 2 2 2 3 2" xfId="2295"/>
    <cellStyle name="20 % - Akzent3 5 2 2 2 3 2 2" xfId="2296"/>
    <cellStyle name="20 % - Akzent3 5 2 2 2 3 2 3" xfId="2297"/>
    <cellStyle name="20 % - Akzent3 5 2 2 2 3 3" xfId="2298"/>
    <cellStyle name="20 % - Akzent3 5 2 2 2 3 3 2" xfId="2299"/>
    <cellStyle name="20 % - Akzent3 5 2 2 2 3 3 3" xfId="2300"/>
    <cellStyle name="20 % - Akzent3 5 2 2 2 3 4" xfId="2301"/>
    <cellStyle name="20 % - Akzent3 5 2 2 2 3 4 2" xfId="2302"/>
    <cellStyle name="20 % - Akzent3 5 2 2 2 3 5" xfId="2303"/>
    <cellStyle name="20 % - Akzent3 5 2 2 2 3 6" xfId="2304"/>
    <cellStyle name="20 % - Akzent3 5 2 2 2 4" xfId="2305"/>
    <cellStyle name="20 % - Akzent3 5 2 2 2 4 2" xfId="2306"/>
    <cellStyle name="20 % - Akzent3 5 2 2 2 4 3" xfId="2307"/>
    <cellStyle name="20 % - Akzent3 5 2 2 2 5" xfId="2308"/>
    <cellStyle name="20 % - Akzent3 5 2 2 2 5 2" xfId="2309"/>
    <cellStyle name="20 % - Akzent3 5 2 2 2 5 3" xfId="2310"/>
    <cellStyle name="20 % - Akzent3 5 2 2 2 6" xfId="2311"/>
    <cellStyle name="20 % - Akzent3 5 2 2 2 6 2" xfId="2312"/>
    <cellStyle name="20 % - Akzent3 5 2 2 2 7" xfId="2313"/>
    <cellStyle name="20 % - Akzent3 5 2 2 2 8" xfId="2314"/>
    <cellStyle name="20 % - Akzent3 5 2 2 3" xfId="2315"/>
    <cellStyle name="20 % - Akzent3 5 2 2 3 2" xfId="2316"/>
    <cellStyle name="20 % - Akzent3 5 2 2 3 2 2" xfId="2317"/>
    <cellStyle name="20 % - Akzent3 5 2 2 3 2 2 2" xfId="2318"/>
    <cellStyle name="20 % - Akzent3 5 2 2 3 2 2 2 2" xfId="2319"/>
    <cellStyle name="20 % - Akzent3 5 2 2 3 2 2 2 3" xfId="2320"/>
    <cellStyle name="20 % - Akzent3 5 2 2 3 2 2 3" xfId="2321"/>
    <cellStyle name="20 % - Akzent3 5 2 2 3 2 2 3 2" xfId="2322"/>
    <cellStyle name="20 % - Akzent3 5 2 2 3 2 2 3 3" xfId="2323"/>
    <cellStyle name="20 % - Akzent3 5 2 2 3 2 2 4" xfId="2324"/>
    <cellStyle name="20 % - Akzent3 5 2 2 3 2 2 4 2" xfId="2325"/>
    <cellStyle name="20 % - Akzent3 5 2 2 3 2 2 5" xfId="2326"/>
    <cellStyle name="20 % - Akzent3 5 2 2 3 2 2 6" xfId="2327"/>
    <cellStyle name="20 % - Akzent3 5 2 2 3 2 3" xfId="2328"/>
    <cellStyle name="20 % - Akzent3 5 2 2 3 2 3 2" xfId="2329"/>
    <cellStyle name="20 % - Akzent3 5 2 2 3 2 3 3" xfId="2330"/>
    <cellStyle name="20 % - Akzent3 5 2 2 3 2 4" xfId="2331"/>
    <cellStyle name="20 % - Akzent3 5 2 2 3 2 4 2" xfId="2332"/>
    <cellStyle name="20 % - Akzent3 5 2 2 3 2 4 3" xfId="2333"/>
    <cellStyle name="20 % - Akzent3 5 2 2 3 2 5" xfId="2334"/>
    <cellStyle name="20 % - Akzent3 5 2 2 3 2 5 2" xfId="2335"/>
    <cellStyle name="20 % - Akzent3 5 2 2 3 2 6" xfId="2336"/>
    <cellStyle name="20 % - Akzent3 5 2 2 3 2 7" xfId="2337"/>
    <cellStyle name="20 % - Akzent3 5 2 2 3 3" xfId="2338"/>
    <cellStyle name="20 % - Akzent3 5 2 2 3 3 2" xfId="2339"/>
    <cellStyle name="20 % - Akzent3 5 2 2 3 3 2 2" xfId="2340"/>
    <cellStyle name="20 % - Akzent3 5 2 2 3 3 2 3" xfId="2341"/>
    <cellStyle name="20 % - Akzent3 5 2 2 3 3 3" xfId="2342"/>
    <cellStyle name="20 % - Akzent3 5 2 2 3 3 3 2" xfId="2343"/>
    <cellStyle name="20 % - Akzent3 5 2 2 3 3 3 3" xfId="2344"/>
    <cellStyle name="20 % - Akzent3 5 2 2 3 3 4" xfId="2345"/>
    <cellStyle name="20 % - Akzent3 5 2 2 3 3 4 2" xfId="2346"/>
    <cellStyle name="20 % - Akzent3 5 2 2 3 3 5" xfId="2347"/>
    <cellStyle name="20 % - Akzent3 5 2 2 3 3 6" xfId="2348"/>
    <cellStyle name="20 % - Akzent3 5 2 2 3 4" xfId="2349"/>
    <cellStyle name="20 % - Akzent3 5 2 2 3 4 2" xfId="2350"/>
    <cellStyle name="20 % - Akzent3 5 2 2 3 4 3" xfId="2351"/>
    <cellStyle name="20 % - Akzent3 5 2 2 3 5" xfId="2352"/>
    <cellStyle name="20 % - Akzent3 5 2 2 3 5 2" xfId="2353"/>
    <cellStyle name="20 % - Akzent3 5 2 2 3 5 3" xfId="2354"/>
    <cellStyle name="20 % - Akzent3 5 2 2 3 6" xfId="2355"/>
    <cellStyle name="20 % - Akzent3 5 2 2 3 6 2" xfId="2356"/>
    <cellStyle name="20 % - Akzent3 5 2 2 3 7" xfId="2357"/>
    <cellStyle name="20 % - Akzent3 5 2 2 3 8" xfId="2358"/>
    <cellStyle name="20 % - Akzent3 5 2 2 4" xfId="2359"/>
    <cellStyle name="20 % - Akzent3 5 2 2 4 2" xfId="2360"/>
    <cellStyle name="20 % - Akzent3 5 2 2 4 2 2" xfId="2361"/>
    <cellStyle name="20 % - Akzent3 5 2 2 4 2 2 2" xfId="2362"/>
    <cellStyle name="20 % - Akzent3 5 2 2 4 2 2 3" xfId="2363"/>
    <cellStyle name="20 % - Akzent3 5 2 2 4 2 3" xfId="2364"/>
    <cellStyle name="20 % - Akzent3 5 2 2 4 2 3 2" xfId="2365"/>
    <cellStyle name="20 % - Akzent3 5 2 2 4 2 3 3" xfId="2366"/>
    <cellStyle name="20 % - Akzent3 5 2 2 4 2 4" xfId="2367"/>
    <cellStyle name="20 % - Akzent3 5 2 2 4 2 4 2" xfId="2368"/>
    <cellStyle name="20 % - Akzent3 5 2 2 4 2 5" xfId="2369"/>
    <cellStyle name="20 % - Akzent3 5 2 2 4 2 6" xfId="2370"/>
    <cellStyle name="20 % - Akzent3 5 2 2 4 3" xfId="2371"/>
    <cellStyle name="20 % - Akzent3 5 2 2 4 3 2" xfId="2372"/>
    <cellStyle name="20 % - Akzent3 5 2 2 4 3 3" xfId="2373"/>
    <cellStyle name="20 % - Akzent3 5 2 2 4 4" xfId="2374"/>
    <cellStyle name="20 % - Akzent3 5 2 2 4 4 2" xfId="2375"/>
    <cellStyle name="20 % - Akzent3 5 2 2 4 4 3" xfId="2376"/>
    <cellStyle name="20 % - Akzent3 5 2 2 4 5" xfId="2377"/>
    <cellStyle name="20 % - Akzent3 5 2 2 4 5 2" xfId="2378"/>
    <cellStyle name="20 % - Akzent3 5 2 2 4 6" xfId="2379"/>
    <cellStyle name="20 % - Akzent3 5 2 2 4 7" xfId="2380"/>
    <cellStyle name="20 % - Akzent3 5 2 2 5" xfId="2381"/>
    <cellStyle name="20 % - Akzent3 5 2 2 5 2" xfId="2382"/>
    <cellStyle name="20 % - Akzent3 5 2 2 5 2 2" xfId="2383"/>
    <cellStyle name="20 % - Akzent3 5 2 2 5 2 3" xfId="2384"/>
    <cellStyle name="20 % - Akzent3 5 2 2 5 3" xfId="2385"/>
    <cellStyle name="20 % - Akzent3 5 2 2 5 3 2" xfId="2386"/>
    <cellStyle name="20 % - Akzent3 5 2 2 5 3 3" xfId="2387"/>
    <cellStyle name="20 % - Akzent3 5 2 2 5 4" xfId="2388"/>
    <cellStyle name="20 % - Akzent3 5 2 2 5 4 2" xfId="2389"/>
    <cellStyle name="20 % - Akzent3 5 2 2 5 5" xfId="2390"/>
    <cellStyle name="20 % - Akzent3 5 2 2 5 6" xfId="2391"/>
    <cellStyle name="20 % - Akzent3 5 2 2 6" xfId="2392"/>
    <cellStyle name="20 % - Akzent3 5 2 2 6 2" xfId="2393"/>
    <cellStyle name="20 % - Akzent3 5 2 2 6 3" xfId="2394"/>
    <cellStyle name="20 % - Akzent3 5 2 2 7" xfId="2395"/>
    <cellStyle name="20 % - Akzent3 5 2 2 7 2" xfId="2396"/>
    <cellStyle name="20 % - Akzent3 5 2 2 7 3" xfId="2397"/>
    <cellStyle name="20 % - Akzent3 5 2 2 8" xfId="2398"/>
    <cellStyle name="20 % - Akzent3 5 2 2 8 2" xfId="2399"/>
    <cellStyle name="20 % - Akzent3 5 2 2 9" xfId="2400"/>
    <cellStyle name="20 % - Akzent3 5 2 3" xfId="2401"/>
    <cellStyle name="20 % - Akzent3 5 2 3 2" xfId="2402"/>
    <cellStyle name="20 % - Akzent3 5 2 3 2 2" xfId="2403"/>
    <cellStyle name="20 % - Akzent3 5 2 3 2 2 2" xfId="2404"/>
    <cellStyle name="20 % - Akzent3 5 2 3 2 2 2 2" xfId="2405"/>
    <cellStyle name="20 % - Akzent3 5 2 3 2 2 2 3" xfId="2406"/>
    <cellStyle name="20 % - Akzent3 5 2 3 2 2 3" xfId="2407"/>
    <cellStyle name="20 % - Akzent3 5 2 3 2 2 3 2" xfId="2408"/>
    <cellStyle name="20 % - Akzent3 5 2 3 2 2 3 3" xfId="2409"/>
    <cellStyle name="20 % - Akzent3 5 2 3 2 2 4" xfId="2410"/>
    <cellStyle name="20 % - Akzent3 5 2 3 2 2 4 2" xfId="2411"/>
    <cellStyle name="20 % - Akzent3 5 2 3 2 2 5" xfId="2412"/>
    <cellStyle name="20 % - Akzent3 5 2 3 2 2 6" xfId="2413"/>
    <cellStyle name="20 % - Akzent3 5 2 3 2 3" xfId="2414"/>
    <cellStyle name="20 % - Akzent3 5 2 3 2 3 2" xfId="2415"/>
    <cellStyle name="20 % - Akzent3 5 2 3 2 3 3" xfId="2416"/>
    <cellStyle name="20 % - Akzent3 5 2 3 2 4" xfId="2417"/>
    <cellStyle name="20 % - Akzent3 5 2 3 2 4 2" xfId="2418"/>
    <cellStyle name="20 % - Akzent3 5 2 3 2 4 3" xfId="2419"/>
    <cellStyle name="20 % - Akzent3 5 2 3 2 5" xfId="2420"/>
    <cellStyle name="20 % - Akzent3 5 2 3 2 5 2" xfId="2421"/>
    <cellStyle name="20 % - Akzent3 5 2 3 2 6" xfId="2422"/>
    <cellStyle name="20 % - Akzent3 5 2 3 2 7" xfId="2423"/>
    <cellStyle name="20 % - Akzent3 5 2 3 3" xfId="2424"/>
    <cellStyle name="20 % - Akzent3 5 2 3 3 2" xfId="2425"/>
    <cellStyle name="20 % - Akzent3 5 2 3 3 2 2" xfId="2426"/>
    <cellStyle name="20 % - Akzent3 5 2 3 3 2 3" xfId="2427"/>
    <cellStyle name="20 % - Akzent3 5 2 3 3 3" xfId="2428"/>
    <cellStyle name="20 % - Akzent3 5 2 3 3 3 2" xfId="2429"/>
    <cellStyle name="20 % - Akzent3 5 2 3 3 3 3" xfId="2430"/>
    <cellStyle name="20 % - Akzent3 5 2 3 3 4" xfId="2431"/>
    <cellStyle name="20 % - Akzent3 5 2 3 3 4 2" xfId="2432"/>
    <cellStyle name="20 % - Akzent3 5 2 3 3 5" xfId="2433"/>
    <cellStyle name="20 % - Akzent3 5 2 3 3 6" xfId="2434"/>
    <cellStyle name="20 % - Akzent3 5 2 3 4" xfId="2435"/>
    <cellStyle name="20 % - Akzent3 5 2 3 4 2" xfId="2436"/>
    <cellStyle name="20 % - Akzent3 5 2 3 4 3" xfId="2437"/>
    <cellStyle name="20 % - Akzent3 5 2 3 5" xfId="2438"/>
    <cellStyle name="20 % - Akzent3 5 2 3 5 2" xfId="2439"/>
    <cellStyle name="20 % - Akzent3 5 2 3 5 3" xfId="2440"/>
    <cellStyle name="20 % - Akzent3 5 2 3 6" xfId="2441"/>
    <cellStyle name="20 % - Akzent3 5 2 3 6 2" xfId="2442"/>
    <cellStyle name="20 % - Akzent3 5 2 3 7" xfId="2443"/>
    <cellStyle name="20 % - Akzent3 5 2 3 8" xfId="2444"/>
    <cellStyle name="20 % - Akzent3 5 2 4" xfId="2445"/>
    <cellStyle name="20 % - Akzent3 5 2 4 2" xfId="2446"/>
    <cellStyle name="20 % - Akzent3 5 2 4 2 2" xfId="2447"/>
    <cellStyle name="20 % - Akzent3 5 2 4 2 2 2" xfId="2448"/>
    <cellStyle name="20 % - Akzent3 5 2 4 2 2 2 2" xfId="2449"/>
    <cellStyle name="20 % - Akzent3 5 2 4 2 2 2 3" xfId="2450"/>
    <cellStyle name="20 % - Akzent3 5 2 4 2 2 3" xfId="2451"/>
    <cellStyle name="20 % - Akzent3 5 2 4 2 2 3 2" xfId="2452"/>
    <cellStyle name="20 % - Akzent3 5 2 4 2 2 3 3" xfId="2453"/>
    <cellStyle name="20 % - Akzent3 5 2 4 2 2 4" xfId="2454"/>
    <cellStyle name="20 % - Akzent3 5 2 4 2 2 4 2" xfId="2455"/>
    <cellStyle name="20 % - Akzent3 5 2 4 2 2 5" xfId="2456"/>
    <cellStyle name="20 % - Akzent3 5 2 4 2 2 6" xfId="2457"/>
    <cellStyle name="20 % - Akzent3 5 2 4 2 3" xfId="2458"/>
    <cellStyle name="20 % - Akzent3 5 2 4 2 3 2" xfId="2459"/>
    <cellStyle name="20 % - Akzent3 5 2 4 2 3 3" xfId="2460"/>
    <cellStyle name="20 % - Akzent3 5 2 4 2 4" xfId="2461"/>
    <cellStyle name="20 % - Akzent3 5 2 4 2 4 2" xfId="2462"/>
    <cellStyle name="20 % - Akzent3 5 2 4 2 4 3" xfId="2463"/>
    <cellStyle name="20 % - Akzent3 5 2 4 2 5" xfId="2464"/>
    <cellStyle name="20 % - Akzent3 5 2 4 2 5 2" xfId="2465"/>
    <cellStyle name="20 % - Akzent3 5 2 4 2 6" xfId="2466"/>
    <cellStyle name="20 % - Akzent3 5 2 4 2 7" xfId="2467"/>
    <cellStyle name="20 % - Akzent3 5 2 4 3" xfId="2468"/>
    <cellStyle name="20 % - Akzent3 5 2 4 3 2" xfId="2469"/>
    <cellStyle name="20 % - Akzent3 5 2 4 3 2 2" xfId="2470"/>
    <cellStyle name="20 % - Akzent3 5 2 4 3 2 3" xfId="2471"/>
    <cellStyle name="20 % - Akzent3 5 2 4 3 3" xfId="2472"/>
    <cellStyle name="20 % - Akzent3 5 2 4 3 3 2" xfId="2473"/>
    <cellStyle name="20 % - Akzent3 5 2 4 3 3 3" xfId="2474"/>
    <cellStyle name="20 % - Akzent3 5 2 4 3 4" xfId="2475"/>
    <cellStyle name="20 % - Akzent3 5 2 4 3 4 2" xfId="2476"/>
    <cellStyle name="20 % - Akzent3 5 2 4 3 5" xfId="2477"/>
    <cellStyle name="20 % - Akzent3 5 2 4 3 6" xfId="2478"/>
    <cellStyle name="20 % - Akzent3 5 2 4 4" xfId="2479"/>
    <cellStyle name="20 % - Akzent3 5 2 4 4 2" xfId="2480"/>
    <cellStyle name="20 % - Akzent3 5 2 4 4 3" xfId="2481"/>
    <cellStyle name="20 % - Akzent3 5 2 4 5" xfId="2482"/>
    <cellStyle name="20 % - Akzent3 5 2 4 5 2" xfId="2483"/>
    <cellStyle name="20 % - Akzent3 5 2 4 5 3" xfId="2484"/>
    <cellStyle name="20 % - Akzent3 5 2 4 6" xfId="2485"/>
    <cellStyle name="20 % - Akzent3 5 2 4 6 2" xfId="2486"/>
    <cellStyle name="20 % - Akzent3 5 2 4 7" xfId="2487"/>
    <cellStyle name="20 % - Akzent3 5 2 4 8" xfId="2488"/>
    <cellStyle name="20 % - Akzent3 5 2 5" xfId="2489"/>
    <cellStyle name="20 % - Akzent3 5 2 5 2" xfId="2490"/>
    <cellStyle name="20 % - Akzent3 5 2 5 2 2" xfId="2491"/>
    <cellStyle name="20 % - Akzent3 5 2 5 2 2 2" xfId="2492"/>
    <cellStyle name="20 % - Akzent3 5 2 5 2 2 3" xfId="2493"/>
    <cellStyle name="20 % - Akzent3 5 2 5 2 3" xfId="2494"/>
    <cellStyle name="20 % - Akzent3 5 2 5 2 3 2" xfId="2495"/>
    <cellStyle name="20 % - Akzent3 5 2 5 2 3 3" xfId="2496"/>
    <cellStyle name="20 % - Akzent3 5 2 5 2 4" xfId="2497"/>
    <cellStyle name="20 % - Akzent3 5 2 5 2 4 2" xfId="2498"/>
    <cellStyle name="20 % - Akzent3 5 2 5 2 5" xfId="2499"/>
    <cellStyle name="20 % - Akzent3 5 2 5 2 6" xfId="2500"/>
    <cellStyle name="20 % - Akzent3 5 2 5 3" xfId="2501"/>
    <cellStyle name="20 % - Akzent3 5 2 5 3 2" xfId="2502"/>
    <cellStyle name="20 % - Akzent3 5 2 5 3 3" xfId="2503"/>
    <cellStyle name="20 % - Akzent3 5 2 5 4" xfId="2504"/>
    <cellStyle name="20 % - Akzent3 5 2 5 4 2" xfId="2505"/>
    <cellStyle name="20 % - Akzent3 5 2 5 4 3" xfId="2506"/>
    <cellStyle name="20 % - Akzent3 5 2 5 5" xfId="2507"/>
    <cellStyle name="20 % - Akzent3 5 2 5 5 2" xfId="2508"/>
    <cellStyle name="20 % - Akzent3 5 2 5 6" xfId="2509"/>
    <cellStyle name="20 % - Akzent3 5 2 5 7" xfId="2510"/>
    <cellStyle name="20 % - Akzent3 5 2 6" xfId="2511"/>
    <cellStyle name="20 % - Akzent3 5 2 6 2" xfId="2512"/>
    <cellStyle name="20 % - Akzent3 5 2 6 2 2" xfId="2513"/>
    <cellStyle name="20 % - Akzent3 5 2 6 2 3" xfId="2514"/>
    <cellStyle name="20 % - Akzent3 5 2 6 3" xfId="2515"/>
    <cellStyle name="20 % - Akzent3 5 2 6 3 2" xfId="2516"/>
    <cellStyle name="20 % - Akzent3 5 2 6 3 3" xfId="2517"/>
    <cellStyle name="20 % - Akzent3 5 2 6 4" xfId="2518"/>
    <cellStyle name="20 % - Akzent3 5 2 6 4 2" xfId="2519"/>
    <cellStyle name="20 % - Akzent3 5 2 6 5" xfId="2520"/>
    <cellStyle name="20 % - Akzent3 5 2 6 6" xfId="2521"/>
    <cellStyle name="20 % - Akzent3 5 2 7" xfId="2522"/>
    <cellStyle name="20 % - Akzent3 5 2 7 2" xfId="2523"/>
    <cellStyle name="20 % - Akzent3 5 2 7 3" xfId="2524"/>
    <cellStyle name="20 % - Akzent3 5 2 8" xfId="2525"/>
    <cellStyle name="20 % - Akzent3 5 2 8 2" xfId="2526"/>
    <cellStyle name="20 % - Akzent3 5 2 8 3" xfId="2527"/>
    <cellStyle name="20 % - Akzent3 5 2 9" xfId="2528"/>
    <cellStyle name="20 % - Akzent3 5 2 9 2" xfId="2529"/>
    <cellStyle name="20 % - Akzent3 6" xfId="2530"/>
    <cellStyle name="20 % - Akzent4 2" xfId="77"/>
    <cellStyle name="20 % - Akzent4 2 2" xfId="78"/>
    <cellStyle name="20 % - Akzent4 2 2 2" xfId="79"/>
    <cellStyle name="20 % - Akzent4 2 2 3" xfId="33063"/>
    <cellStyle name="20 % - Akzent4 2 2 4" xfId="33138"/>
    <cellStyle name="20 % - Akzent4 2 2 5" xfId="33213"/>
    <cellStyle name="20 % - Akzent4 2 2 6" xfId="33288"/>
    <cellStyle name="20 % - Akzent4 2 3" xfId="80"/>
    <cellStyle name="20 % - Akzent4 2 3 2" xfId="2531"/>
    <cellStyle name="20 % - Akzent4 2 3 3" xfId="33064"/>
    <cellStyle name="20 % - Akzent4 2 3 4" xfId="33139"/>
    <cellStyle name="20 % - Akzent4 2 3 5" xfId="33214"/>
    <cellStyle name="20 % - Akzent4 2 3 6" xfId="33289"/>
    <cellStyle name="20 % - Akzent4 2 4" xfId="81"/>
    <cellStyle name="20 % - Akzent4 2 4 2" xfId="33065"/>
    <cellStyle name="20 % - Akzent4 2 4 3" xfId="33140"/>
    <cellStyle name="20 % - Akzent4 2 4 4" xfId="33215"/>
    <cellStyle name="20 % - Akzent4 2 4 5" xfId="33290"/>
    <cellStyle name="20 % - Akzent4 2 5" xfId="82"/>
    <cellStyle name="20 % - Akzent4 2 6" xfId="33062"/>
    <cellStyle name="20 % - Akzent4 2 7" xfId="33137"/>
    <cellStyle name="20 % - Akzent4 2 8" xfId="33212"/>
    <cellStyle name="20 % - Akzent4 2 9" xfId="33287"/>
    <cellStyle name="20 % - Akzent4 3" xfId="83"/>
    <cellStyle name="20 % - Akzent4 3 2" xfId="84"/>
    <cellStyle name="20 % - Akzent4 3 2 10" xfId="2532"/>
    <cellStyle name="20 % - Akzent4 3 2 11" xfId="2533"/>
    <cellStyle name="20 % - Akzent4 3 2 12" xfId="33066"/>
    <cellStyle name="20 % - Akzent4 3 2 13" xfId="33141"/>
    <cellStyle name="20 % - Akzent4 3 2 14" xfId="33216"/>
    <cellStyle name="20 % - Akzent4 3 2 15" xfId="33291"/>
    <cellStyle name="20 % - Akzent4 3 2 2" xfId="2534"/>
    <cellStyle name="20 % - Akzent4 3 2 2 10" xfId="2535"/>
    <cellStyle name="20 % - Akzent4 3 2 2 2" xfId="2536"/>
    <cellStyle name="20 % - Akzent4 3 2 2 2 2" xfId="2537"/>
    <cellStyle name="20 % - Akzent4 3 2 2 2 2 2" xfId="2538"/>
    <cellStyle name="20 % - Akzent4 3 2 2 2 2 2 2" xfId="2539"/>
    <cellStyle name="20 % - Akzent4 3 2 2 2 2 2 2 2" xfId="2540"/>
    <cellStyle name="20 % - Akzent4 3 2 2 2 2 2 2 3" xfId="2541"/>
    <cellStyle name="20 % - Akzent4 3 2 2 2 2 2 3" xfId="2542"/>
    <cellStyle name="20 % - Akzent4 3 2 2 2 2 2 3 2" xfId="2543"/>
    <cellStyle name="20 % - Akzent4 3 2 2 2 2 2 3 3" xfId="2544"/>
    <cellStyle name="20 % - Akzent4 3 2 2 2 2 2 4" xfId="2545"/>
    <cellStyle name="20 % - Akzent4 3 2 2 2 2 2 4 2" xfId="2546"/>
    <cellStyle name="20 % - Akzent4 3 2 2 2 2 2 5" xfId="2547"/>
    <cellStyle name="20 % - Akzent4 3 2 2 2 2 2 6" xfId="2548"/>
    <cellStyle name="20 % - Akzent4 3 2 2 2 2 3" xfId="2549"/>
    <cellStyle name="20 % - Akzent4 3 2 2 2 2 3 2" xfId="2550"/>
    <cellStyle name="20 % - Akzent4 3 2 2 2 2 3 3" xfId="2551"/>
    <cellStyle name="20 % - Akzent4 3 2 2 2 2 4" xfId="2552"/>
    <cellStyle name="20 % - Akzent4 3 2 2 2 2 4 2" xfId="2553"/>
    <cellStyle name="20 % - Akzent4 3 2 2 2 2 4 3" xfId="2554"/>
    <cellStyle name="20 % - Akzent4 3 2 2 2 2 5" xfId="2555"/>
    <cellStyle name="20 % - Akzent4 3 2 2 2 2 5 2" xfId="2556"/>
    <cellStyle name="20 % - Akzent4 3 2 2 2 2 6" xfId="2557"/>
    <cellStyle name="20 % - Akzent4 3 2 2 2 2 7" xfId="2558"/>
    <cellStyle name="20 % - Akzent4 3 2 2 2 3" xfId="2559"/>
    <cellStyle name="20 % - Akzent4 3 2 2 2 3 2" xfId="2560"/>
    <cellStyle name="20 % - Akzent4 3 2 2 2 3 2 2" xfId="2561"/>
    <cellStyle name="20 % - Akzent4 3 2 2 2 3 2 3" xfId="2562"/>
    <cellStyle name="20 % - Akzent4 3 2 2 2 3 3" xfId="2563"/>
    <cellStyle name="20 % - Akzent4 3 2 2 2 3 3 2" xfId="2564"/>
    <cellStyle name="20 % - Akzent4 3 2 2 2 3 3 3" xfId="2565"/>
    <cellStyle name="20 % - Akzent4 3 2 2 2 3 4" xfId="2566"/>
    <cellStyle name="20 % - Akzent4 3 2 2 2 3 4 2" xfId="2567"/>
    <cellStyle name="20 % - Akzent4 3 2 2 2 3 5" xfId="2568"/>
    <cellStyle name="20 % - Akzent4 3 2 2 2 3 6" xfId="2569"/>
    <cellStyle name="20 % - Akzent4 3 2 2 2 4" xfId="2570"/>
    <cellStyle name="20 % - Akzent4 3 2 2 2 4 2" xfId="2571"/>
    <cellStyle name="20 % - Akzent4 3 2 2 2 4 3" xfId="2572"/>
    <cellStyle name="20 % - Akzent4 3 2 2 2 5" xfId="2573"/>
    <cellStyle name="20 % - Akzent4 3 2 2 2 5 2" xfId="2574"/>
    <cellStyle name="20 % - Akzent4 3 2 2 2 5 3" xfId="2575"/>
    <cellStyle name="20 % - Akzent4 3 2 2 2 6" xfId="2576"/>
    <cellStyle name="20 % - Akzent4 3 2 2 2 6 2" xfId="2577"/>
    <cellStyle name="20 % - Akzent4 3 2 2 2 7" xfId="2578"/>
    <cellStyle name="20 % - Akzent4 3 2 2 2 8" xfId="2579"/>
    <cellStyle name="20 % - Akzent4 3 2 2 3" xfId="2580"/>
    <cellStyle name="20 % - Akzent4 3 2 2 3 2" xfId="2581"/>
    <cellStyle name="20 % - Akzent4 3 2 2 3 2 2" xfId="2582"/>
    <cellStyle name="20 % - Akzent4 3 2 2 3 2 2 2" xfId="2583"/>
    <cellStyle name="20 % - Akzent4 3 2 2 3 2 2 2 2" xfId="2584"/>
    <cellStyle name="20 % - Akzent4 3 2 2 3 2 2 2 3" xfId="2585"/>
    <cellStyle name="20 % - Akzent4 3 2 2 3 2 2 3" xfId="2586"/>
    <cellStyle name="20 % - Akzent4 3 2 2 3 2 2 3 2" xfId="2587"/>
    <cellStyle name="20 % - Akzent4 3 2 2 3 2 2 3 3" xfId="2588"/>
    <cellStyle name="20 % - Akzent4 3 2 2 3 2 2 4" xfId="2589"/>
    <cellStyle name="20 % - Akzent4 3 2 2 3 2 2 4 2" xfId="2590"/>
    <cellStyle name="20 % - Akzent4 3 2 2 3 2 2 5" xfId="2591"/>
    <cellStyle name="20 % - Akzent4 3 2 2 3 2 2 6" xfId="2592"/>
    <cellStyle name="20 % - Akzent4 3 2 2 3 2 3" xfId="2593"/>
    <cellStyle name="20 % - Akzent4 3 2 2 3 2 3 2" xfId="2594"/>
    <cellStyle name="20 % - Akzent4 3 2 2 3 2 3 3" xfId="2595"/>
    <cellStyle name="20 % - Akzent4 3 2 2 3 2 4" xfId="2596"/>
    <cellStyle name="20 % - Akzent4 3 2 2 3 2 4 2" xfId="2597"/>
    <cellStyle name="20 % - Akzent4 3 2 2 3 2 4 3" xfId="2598"/>
    <cellStyle name="20 % - Akzent4 3 2 2 3 2 5" xfId="2599"/>
    <cellStyle name="20 % - Akzent4 3 2 2 3 2 5 2" xfId="2600"/>
    <cellStyle name="20 % - Akzent4 3 2 2 3 2 6" xfId="2601"/>
    <cellStyle name="20 % - Akzent4 3 2 2 3 2 7" xfId="2602"/>
    <cellStyle name="20 % - Akzent4 3 2 2 3 3" xfId="2603"/>
    <cellStyle name="20 % - Akzent4 3 2 2 3 3 2" xfId="2604"/>
    <cellStyle name="20 % - Akzent4 3 2 2 3 3 2 2" xfId="2605"/>
    <cellStyle name="20 % - Akzent4 3 2 2 3 3 2 3" xfId="2606"/>
    <cellStyle name="20 % - Akzent4 3 2 2 3 3 3" xfId="2607"/>
    <cellStyle name="20 % - Akzent4 3 2 2 3 3 3 2" xfId="2608"/>
    <cellStyle name="20 % - Akzent4 3 2 2 3 3 3 3" xfId="2609"/>
    <cellStyle name="20 % - Akzent4 3 2 2 3 3 4" xfId="2610"/>
    <cellStyle name="20 % - Akzent4 3 2 2 3 3 4 2" xfId="2611"/>
    <cellStyle name="20 % - Akzent4 3 2 2 3 3 5" xfId="2612"/>
    <cellStyle name="20 % - Akzent4 3 2 2 3 3 6" xfId="2613"/>
    <cellStyle name="20 % - Akzent4 3 2 2 3 4" xfId="2614"/>
    <cellStyle name="20 % - Akzent4 3 2 2 3 4 2" xfId="2615"/>
    <cellStyle name="20 % - Akzent4 3 2 2 3 4 3" xfId="2616"/>
    <cellStyle name="20 % - Akzent4 3 2 2 3 5" xfId="2617"/>
    <cellStyle name="20 % - Akzent4 3 2 2 3 5 2" xfId="2618"/>
    <cellStyle name="20 % - Akzent4 3 2 2 3 5 3" xfId="2619"/>
    <cellStyle name="20 % - Akzent4 3 2 2 3 6" xfId="2620"/>
    <cellStyle name="20 % - Akzent4 3 2 2 3 6 2" xfId="2621"/>
    <cellStyle name="20 % - Akzent4 3 2 2 3 7" xfId="2622"/>
    <cellStyle name="20 % - Akzent4 3 2 2 3 8" xfId="2623"/>
    <cellStyle name="20 % - Akzent4 3 2 2 4" xfId="2624"/>
    <cellStyle name="20 % - Akzent4 3 2 2 4 2" xfId="2625"/>
    <cellStyle name="20 % - Akzent4 3 2 2 4 2 2" xfId="2626"/>
    <cellStyle name="20 % - Akzent4 3 2 2 4 2 2 2" xfId="2627"/>
    <cellStyle name="20 % - Akzent4 3 2 2 4 2 2 3" xfId="2628"/>
    <cellStyle name="20 % - Akzent4 3 2 2 4 2 3" xfId="2629"/>
    <cellStyle name="20 % - Akzent4 3 2 2 4 2 3 2" xfId="2630"/>
    <cellStyle name="20 % - Akzent4 3 2 2 4 2 3 3" xfId="2631"/>
    <cellStyle name="20 % - Akzent4 3 2 2 4 2 4" xfId="2632"/>
    <cellStyle name="20 % - Akzent4 3 2 2 4 2 4 2" xfId="2633"/>
    <cellStyle name="20 % - Akzent4 3 2 2 4 2 5" xfId="2634"/>
    <cellStyle name="20 % - Akzent4 3 2 2 4 2 6" xfId="2635"/>
    <cellStyle name="20 % - Akzent4 3 2 2 4 3" xfId="2636"/>
    <cellStyle name="20 % - Akzent4 3 2 2 4 3 2" xfId="2637"/>
    <cellStyle name="20 % - Akzent4 3 2 2 4 3 3" xfId="2638"/>
    <cellStyle name="20 % - Akzent4 3 2 2 4 4" xfId="2639"/>
    <cellStyle name="20 % - Akzent4 3 2 2 4 4 2" xfId="2640"/>
    <cellStyle name="20 % - Akzent4 3 2 2 4 4 3" xfId="2641"/>
    <cellStyle name="20 % - Akzent4 3 2 2 4 5" xfId="2642"/>
    <cellStyle name="20 % - Akzent4 3 2 2 4 5 2" xfId="2643"/>
    <cellStyle name="20 % - Akzent4 3 2 2 4 6" xfId="2644"/>
    <cellStyle name="20 % - Akzent4 3 2 2 4 7" xfId="2645"/>
    <cellStyle name="20 % - Akzent4 3 2 2 5" xfId="2646"/>
    <cellStyle name="20 % - Akzent4 3 2 2 5 2" xfId="2647"/>
    <cellStyle name="20 % - Akzent4 3 2 2 5 2 2" xfId="2648"/>
    <cellStyle name="20 % - Akzent4 3 2 2 5 2 3" xfId="2649"/>
    <cellStyle name="20 % - Akzent4 3 2 2 5 3" xfId="2650"/>
    <cellStyle name="20 % - Akzent4 3 2 2 5 3 2" xfId="2651"/>
    <cellStyle name="20 % - Akzent4 3 2 2 5 3 3" xfId="2652"/>
    <cellStyle name="20 % - Akzent4 3 2 2 5 4" xfId="2653"/>
    <cellStyle name="20 % - Akzent4 3 2 2 5 4 2" xfId="2654"/>
    <cellStyle name="20 % - Akzent4 3 2 2 5 5" xfId="2655"/>
    <cellStyle name="20 % - Akzent4 3 2 2 5 6" xfId="2656"/>
    <cellStyle name="20 % - Akzent4 3 2 2 6" xfId="2657"/>
    <cellStyle name="20 % - Akzent4 3 2 2 6 2" xfId="2658"/>
    <cellStyle name="20 % - Akzent4 3 2 2 6 3" xfId="2659"/>
    <cellStyle name="20 % - Akzent4 3 2 2 7" xfId="2660"/>
    <cellStyle name="20 % - Akzent4 3 2 2 7 2" xfId="2661"/>
    <cellStyle name="20 % - Akzent4 3 2 2 7 3" xfId="2662"/>
    <cellStyle name="20 % - Akzent4 3 2 2 8" xfId="2663"/>
    <cellStyle name="20 % - Akzent4 3 2 2 8 2" xfId="2664"/>
    <cellStyle name="20 % - Akzent4 3 2 2 9" xfId="2665"/>
    <cellStyle name="20 % - Akzent4 3 2 3" xfId="2666"/>
    <cellStyle name="20 % - Akzent4 3 2 3 2" xfId="2667"/>
    <cellStyle name="20 % - Akzent4 3 2 3 2 2" xfId="2668"/>
    <cellStyle name="20 % - Akzent4 3 2 3 2 2 2" xfId="2669"/>
    <cellStyle name="20 % - Akzent4 3 2 3 2 2 2 2" xfId="2670"/>
    <cellStyle name="20 % - Akzent4 3 2 3 2 2 2 3" xfId="2671"/>
    <cellStyle name="20 % - Akzent4 3 2 3 2 2 3" xfId="2672"/>
    <cellStyle name="20 % - Akzent4 3 2 3 2 2 3 2" xfId="2673"/>
    <cellStyle name="20 % - Akzent4 3 2 3 2 2 3 3" xfId="2674"/>
    <cellStyle name="20 % - Akzent4 3 2 3 2 2 4" xfId="2675"/>
    <cellStyle name="20 % - Akzent4 3 2 3 2 2 4 2" xfId="2676"/>
    <cellStyle name="20 % - Akzent4 3 2 3 2 2 5" xfId="2677"/>
    <cellStyle name="20 % - Akzent4 3 2 3 2 2 6" xfId="2678"/>
    <cellStyle name="20 % - Akzent4 3 2 3 2 3" xfId="2679"/>
    <cellStyle name="20 % - Akzent4 3 2 3 2 3 2" xfId="2680"/>
    <cellStyle name="20 % - Akzent4 3 2 3 2 3 3" xfId="2681"/>
    <cellStyle name="20 % - Akzent4 3 2 3 2 4" xfId="2682"/>
    <cellStyle name="20 % - Akzent4 3 2 3 2 4 2" xfId="2683"/>
    <cellStyle name="20 % - Akzent4 3 2 3 2 4 3" xfId="2684"/>
    <cellStyle name="20 % - Akzent4 3 2 3 2 5" xfId="2685"/>
    <cellStyle name="20 % - Akzent4 3 2 3 2 5 2" xfId="2686"/>
    <cellStyle name="20 % - Akzent4 3 2 3 2 6" xfId="2687"/>
    <cellStyle name="20 % - Akzent4 3 2 3 2 7" xfId="2688"/>
    <cellStyle name="20 % - Akzent4 3 2 3 3" xfId="2689"/>
    <cellStyle name="20 % - Akzent4 3 2 3 3 2" xfId="2690"/>
    <cellStyle name="20 % - Akzent4 3 2 3 3 2 2" xfId="2691"/>
    <cellStyle name="20 % - Akzent4 3 2 3 3 2 3" xfId="2692"/>
    <cellStyle name="20 % - Akzent4 3 2 3 3 3" xfId="2693"/>
    <cellStyle name="20 % - Akzent4 3 2 3 3 3 2" xfId="2694"/>
    <cellStyle name="20 % - Akzent4 3 2 3 3 3 3" xfId="2695"/>
    <cellStyle name="20 % - Akzent4 3 2 3 3 4" xfId="2696"/>
    <cellStyle name="20 % - Akzent4 3 2 3 3 4 2" xfId="2697"/>
    <cellStyle name="20 % - Akzent4 3 2 3 3 5" xfId="2698"/>
    <cellStyle name="20 % - Akzent4 3 2 3 3 6" xfId="2699"/>
    <cellStyle name="20 % - Akzent4 3 2 3 4" xfId="2700"/>
    <cellStyle name="20 % - Akzent4 3 2 3 4 2" xfId="2701"/>
    <cellStyle name="20 % - Akzent4 3 2 3 4 3" xfId="2702"/>
    <cellStyle name="20 % - Akzent4 3 2 3 5" xfId="2703"/>
    <cellStyle name="20 % - Akzent4 3 2 3 5 2" xfId="2704"/>
    <cellStyle name="20 % - Akzent4 3 2 3 5 3" xfId="2705"/>
    <cellStyle name="20 % - Akzent4 3 2 3 6" xfId="2706"/>
    <cellStyle name="20 % - Akzent4 3 2 3 6 2" xfId="2707"/>
    <cellStyle name="20 % - Akzent4 3 2 3 7" xfId="2708"/>
    <cellStyle name="20 % - Akzent4 3 2 3 8" xfId="2709"/>
    <cellStyle name="20 % - Akzent4 3 2 4" xfId="2710"/>
    <cellStyle name="20 % - Akzent4 3 2 4 2" xfId="2711"/>
    <cellStyle name="20 % - Akzent4 3 2 4 2 2" xfId="2712"/>
    <cellStyle name="20 % - Akzent4 3 2 4 2 2 2" xfId="2713"/>
    <cellStyle name="20 % - Akzent4 3 2 4 2 2 2 2" xfId="2714"/>
    <cellStyle name="20 % - Akzent4 3 2 4 2 2 2 3" xfId="2715"/>
    <cellStyle name="20 % - Akzent4 3 2 4 2 2 3" xfId="2716"/>
    <cellStyle name="20 % - Akzent4 3 2 4 2 2 3 2" xfId="2717"/>
    <cellStyle name="20 % - Akzent4 3 2 4 2 2 3 3" xfId="2718"/>
    <cellStyle name="20 % - Akzent4 3 2 4 2 2 4" xfId="2719"/>
    <cellStyle name="20 % - Akzent4 3 2 4 2 2 4 2" xfId="2720"/>
    <cellStyle name="20 % - Akzent4 3 2 4 2 2 5" xfId="2721"/>
    <cellStyle name="20 % - Akzent4 3 2 4 2 2 6" xfId="2722"/>
    <cellStyle name="20 % - Akzent4 3 2 4 2 3" xfId="2723"/>
    <cellStyle name="20 % - Akzent4 3 2 4 2 3 2" xfId="2724"/>
    <cellStyle name="20 % - Akzent4 3 2 4 2 3 3" xfId="2725"/>
    <cellStyle name="20 % - Akzent4 3 2 4 2 4" xfId="2726"/>
    <cellStyle name="20 % - Akzent4 3 2 4 2 4 2" xfId="2727"/>
    <cellStyle name="20 % - Akzent4 3 2 4 2 4 3" xfId="2728"/>
    <cellStyle name="20 % - Akzent4 3 2 4 2 5" xfId="2729"/>
    <cellStyle name="20 % - Akzent4 3 2 4 2 5 2" xfId="2730"/>
    <cellStyle name="20 % - Akzent4 3 2 4 2 6" xfId="2731"/>
    <cellStyle name="20 % - Akzent4 3 2 4 2 7" xfId="2732"/>
    <cellStyle name="20 % - Akzent4 3 2 4 3" xfId="2733"/>
    <cellStyle name="20 % - Akzent4 3 2 4 3 2" xfId="2734"/>
    <cellStyle name="20 % - Akzent4 3 2 4 3 2 2" xfId="2735"/>
    <cellStyle name="20 % - Akzent4 3 2 4 3 2 3" xfId="2736"/>
    <cellStyle name="20 % - Akzent4 3 2 4 3 3" xfId="2737"/>
    <cellStyle name="20 % - Akzent4 3 2 4 3 3 2" xfId="2738"/>
    <cellStyle name="20 % - Akzent4 3 2 4 3 3 3" xfId="2739"/>
    <cellStyle name="20 % - Akzent4 3 2 4 3 4" xfId="2740"/>
    <cellStyle name="20 % - Akzent4 3 2 4 3 4 2" xfId="2741"/>
    <cellStyle name="20 % - Akzent4 3 2 4 3 5" xfId="2742"/>
    <cellStyle name="20 % - Akzent4 3 2 4 3 6" xfId="2743"/>
    <cellStyle name="20 % - Akzent4 3 2 4 4" xfId="2744"/>
    <cellStyle name="20 % - Akzent4 3 2 4 4 2" xfId="2745"/>
    <cellStyle name="20 % - Akzent4 3 2 4 4 3" xfId="2746"/>
    <cellStyle name="20 % - Akzent4 3 2 4 5" xfId="2747"/>
    <cellStyle name="20 % - Akzent4 3 2 4 5 2" xfId="2748"/>
    <cellStyle name="20 % - Akzent4 3 2 4 5 3" xfId="2749"/>
    <cellStyle name="20 % - Akzent4 3 2 4 6" xfId="2750"/>
    <cellStyle name="20 % - Akzent4 3 2 4 6 2" xfId="2751"/>
    <cellStyle name="20 % - Akzent4 3 2 4 7" xfId="2752"/>
    <cellStyle name="20 % - Akzent4 3 2 4 8" xfId="2753"/>
    <cellStyle name="20 % - Akzent4 3 2 5" xfId="2754"/>
    <cellStyle name="20 % - Akzent4 3 2 5 2" xfId="2755"/>
    <cellStyle name="20 % - Akzent4 3 2 5 2 2" xfId="2756"/>
    <cellStyle name="20 % - Akzent4 3 2 5 2 2 2" xfId="2757"/>
    <cellStyle name="20 % - Akzent4 3 2 5 2 2 3" xfId="2758"/>
    <cellStyle name="20 % - Akzent4 3 2 5 2 3" xfId="2759"/>
    <cellStyle name="20 % - Akzent4 3 2 5 2 3 2" xfId="2760"/>
    <cellStyle name="20 % - Akzent4 3 2 5 2 3 3" xfId="2761"/>
    <cellStyle name="20 % - Akzent4 3 2 5 2 4" xfId="2762"/>
    <cellStyle name="20 % - Akzent4 3 2 5 2 4 2" xfId="2763"/>
    <cellStyle name="20 % - Akzent4 3 2 5 2 5" xfId="2764"/>
    <cellStyle name="20 % - Akzent4 3 2 5 2 6" xfId="2765"/>
    <cellStyle name="20 % - Akzent4 3 2 5 3" xfId="2766"/>
    <cellStyle name="20 % - Akzent4 3 2 5 3 2" xfId="2767"/>
    <cellStyle name="20 % - Akzent4 3 2 5 3 3" xfId="2768"/>
    <cellStyle name="20 % - Akzent4 3 2 5 4" xfId="2769"/>
    <cellStyle name="20 % - Akzent4 3 2 5 4 2" xfId="2770"/>
    <cellStyle name="20 % - Akzent4 3 2 5 4 3" xfId="2771"/>
    <cellStyle name="20 % - Akzent4 3 2 5 5" xfId="2772"/>
    <cellStyle name="20 % - Akzent4 3 2 5 5 2" xfId="2773"/>
    <cellStyle name="20 % - Akzent4 3 2 5 6" xfId="2774"/>
    <cellStyle name="20 % - Akzent4 3 2 5 7" xfId="2775"/>
    <cellStyle name="20 % - Akzent4 3 2 6" xfId="2776"/>
    <cellStyle name="20 % - Akzent4 3 2 6 2" xfId="2777"/>
    <cellStyle name="20 % - Akzent4 3 2 6 2 2" xfId="2778"/>
    <cellStyle name="20 % - Akzent4 3 2 6 2 3" xfId="2779"/>
    <cellStyle name="20 % - Akzent4 3 2 6 3" xfId="2780"/>
    <cellStyle name="20 % - Akzent4 3 2 6 3 2" xfId="2781"/>
    <cellStyle name="20 % - Akzent4 3 2 6 3 3" xfId="2782"/>
    <cellStyle name="20 % - Akzent4 3 2 6 4" xfId="2783"/>
    <cellStyle name="20 % - Akzent4 3 2 6 4 2" xfId="2784"/>
    <cellStyle name="20 % - Akzent4 3 2 6 5" xfId="2785"/>
    <cellStyle name="20 % - Akzent4 3 2 6 6" xfId="2786"/>
    <cellStyle name="20 % - Akzent4 3 2 7" xfId="2787"/>
    <cellStyle name="20 % - Akzent4 3 2 7 2" xfId="2788"/>
    <cellStyle name="20 % - Akzent4 3 2 7 3" xfId="2789"/>
    <cellStyle name="20 % - Akzent4 3 2 8" xfId="2790"/>
    <cellStyle name="20 % - Akzent4 3 2 8 2" xfId="2791"/>
    <cellStyle name="20 % - Akzent4 3 2 8 3" xfId="2792"/>
    <cellStyle name="20 % - Akzent4 3 2 9" xfId="2793"/>
    <cellStyle name="20 % - Akzent4 3 2 9 2" xfId="2794"/>
    <cellStyle name="20 % - Akzent4 4" xfId="2795"/>
    <cellStyle name="20 % - Akzent4 4 2" xfId="2796"/>
    <cellStyle name="20 % - Akzent4 5" xfId="2797"/>
    <cellStyle name="20 % - Akzent4 5 2" xfId="2798"/>
    <cellStyle name="20 % - Akzent4 5 2 10" xfId="2799"/>
    <cellStyle name="20 % - Akzent4 5 2 11" xfId="2800"/>
    <cellStyle name="20 % - Akzent4 5 2 2" xfId="2801"/>
    <cellStyle name="20 % - Akzent4 5 2 2 10" xfId="2802"/>
    <cellStyle name="20 % - Akzent4 5 2 2 2" xfId="2803"/>
    <cellStyle name="20 % - Akzent4 5 2 2 2 2" xfId="2804"/>
    <cellStyle name="20 % - Akzent4 5 2 2 2 2 2" xfId="2805"/>
    <cellStyle name="20 % - Akzent4 5 2 2 2 2 2 2" xfId="2806"/>
    <cellStyle name="20 % - Akzent4 5 2 2 2 2 2 2 2" xfId="2807"/>
    <cellStyle name="20 % - Akzent4 5 2 2 2 2 2 2 3" xfId="2808"/>
    <cellStyle name="20 % - Akzent4 5 2 2 2 2 2 3" xfId="2809"/>
    <cellStyle name="20 % - Akzent4 5 2 2 2 2 2 3 2" xfId="2810"/>
    <cellStyle name="20 % - Akzent4 5 2 2 2 2 2 3 3" xfId="2811"/>
    <cellStyle name="20 % - Akzent4 5 2 2 2 2 2 4" xfId="2812"/>
    <cellStyle name="20 % - Akzent4 5 2 2 2 2 2 4 2" xfId="2813"/>
    <cellStyle name="20 % - Akzent4 5 2 2 2 2 2 5" xfId="2814"/>
    <cellStyle name="20 % - Akzent4 5 2 2 2 2 2 6" xfId="2815"/>
    <cellStyle name="20 % - Akzent4 5 2 2 2 2 3" xfId="2816"/>
    <cellStyle name="20 % - Akzent4 5 2 2 2 2 3 2" xfId="2817"/>
    <cellStyle name="20 % - Akzent4 5 2 2 2 2 3 3" xfId="2818"/>
    <cellStyle name="20 % - Akzent4 5 2 2 2 2 4" xfId="2819"/>
    <cellStyle name="20 % - Akzent4 5 2 2 2 2 4 2" xfId="2820"/>
    <cellStyle name="20 % - Akzent4 5 2 2 2 2 4 3" xfId="2821"/>
    <cellStyle name="20 % - Akzent4 5 2 2 2 2 5" xfId="2822"/>
    <cellStyle name="20 % - Akzent4 5 2 2 2 2 5 2" xfId="2823"/>
    <cellStyle name="20 % - Akzent4 5 2 2 2 2 6" xfId="2824"/>
    <cellStyle name="20 % - Akzent4 5 2 2 2 2 7" xfId="2825"/>
    <cellStyle name="20 % - Akzent4 5 2 2 2 3" xfId="2826"/>
    <cellStyle name="20 % - Akzent4 5 2 2 2 3 2" xfId="2827"/>
    <cellStyle name="20 % - Akzent4 5 2 2 2 3 2 2" xfId="2828"/>
    <cellStyle name="20 % - Akzent4 5 2 2 2 3 2 3" xfId="2829"/>
    <cellStyle name="20 % - Akzent4 5 2 2 2 3 3" xfId="2830"/>
    <cellStyle name="20 % - Akzent4 5 2 2 2 3 3 2" xfId="2831"/>
    <cellStyle name="20 % - Akzent4 5 2 2 2 3 3 3" xfId="2832"/>
    <cellStyle name="20 % - Akzent4 5 2 2 2 3 4" xfId="2833"/>
    <cellStyle name="20 % - Akzent4 5 2 2 2 3 4 2" xfId="2834"/>
    <cellStyle name="20 % - Akzent4 5 2 2 2 3 5" xfId="2835"/>
    <cellStyle name="20 % - Akzent4 5 2 2 2 3 6" xfId="2836"/>
    <cellStyle name="20 % - Akzent4 5 2 2 2 4" xfId="2837"/>
    <cellStyle name="20 % - Akzent4 5 2 2 2 4 2" xfId="2838"/>
    <cellStyle name="20 % - Akzent4 5 2 2 2 4 3" xfId="2839"/>
    <cellStyle name="20 % - Akzent4 5 2 2 2 5" xfId="2840"/>
    <cellStyle name="20 % - Akzent4 5 2 2 2 5 2" xfId="2841"/>
    <cellStyle name="20 % - Akzent4 5 2 2 2 5 3" xfId="2842"/>
    <cellStyle name="20 % - Akzent4 5 2 2 2 6" xfId="2843"/>
    <cellStyle name="20 % - Akzent4 5 2 2 2 6 2" xfId="2844"/>
    <cellStyle name="20 % - Akzent4 5 2 2 2 7" xfId="2845"/>
    <cellStyle name="20 % - Akzent4 5 2 2 2 8" xfId="2846"/>
    <cellStyle name="20 % - Akzent4 5 2 2 3" xfId="2847"/>
    <cellStyle name="20 % - Akzent4 5 2 2 3 2" xfId="2848"/>
    <cellStyle name="20 % - Akzent4 5 2 2 3 2 2" xfId="2849"/>
    <cellStyle name="20 % - Akzent4 5 2 2 3 2 2 2" xfId="2850"/>
    <cellStyle name="20 % - Akzent4 5 2 2 3 2 2 2 2" xfId="2851"/>
    <cellStyle name="20 % - Akzent4 5 2 2 3 2 2 2 3" xfId="2852"/>
    <cellStyle name="20 % - Akzent4 5 2 2 3 2 2 3" xfId="2853"/>
    <cellStyle name="20 % - Akzent4 5 2 2 3 2 2 3 2" xfId="2854"/>
    <cellStyle name="20 % - Akzent4 5 2 2 3 2 2 3 3" xfId="2855"/>
    <cellStyle name="20 % - Akzent4 5 2 2 3 2 2 4" xfId="2856"/>
    <cellStyle name="20 % - Akzent4 5 2 2 3 2 2 4 2" xfId="2857"/>
    <cellStyle name="20 % - Akzent4 5 2 2 3 2 2 5" xfId="2858"/>
    <cellStyle name="20 % - Akzent4 5 2 2 3 2 2 6" xfId="2859"/>
    <cellStyle name="20 % - Akzent4 5 2 2 3 2 3" xfId="2860"/>
    <cellStyle name="20 % - Akzent4 5 2 2 3 2 3 2" xfId="2861"/>
    <cellStyle name="20 % - Akzent4 5 2 2 3 2 3 3" xfId="2862"/>
    <cellStyle name="20 % - Akzent4 5 2 2 3 2 4" xfId="2863"/>
    <cellStyle name="20 % - Akzent4 5 2 2 3 2 4 2" xfId="2864"/>
    <cellStyle name="20 % - Akzent4 5 2 2 3 2 4 3" xfId="2865"/>
    <cellStyle name="20 % - Akzent4 5 2 2 3 2 5" xfId="2866"/>
    <cellStyle name="20 % - Akzent4 5 2 2 3 2 5 2" xfId="2867"/>
    <cellStyle name="20 % - Akzent4 5 2 2 3 2 6" xfId="2868"/>
    <cellStyle name="20 % - Akzent4 5 2 2 3 2 7" xfId="2869"/>
    <cellStyle name="20 % - Akzent4 5 2 2 3 3" xfId="2870"/>
    <cellStyle name="20 % - Akzent4 5 2 2 3 3 2" xfId="2871"/>
    <cellStyle name="20 % - Akzent4 5 2 2 3 3 2 2" xfId="2872"/>
    <cellStyle name="20 % - Akzent4 5 2 2 3 3 2 3" xfId="2873"/>
    <cellStyle name="20 % - Akzent4 5 2 2 3 3 3" xfId="2874"/>
    <cellStyle name="20 % - Akzent4 5 2 2 3 3 3 2" xfId="2875"/>
    <cellStyle name="20 % - Akzent4 5 2 2 3 3 3 3" xfId="2876"/>
    <cellStyle name="20 % - Akzent4 5 2 2 3 3 4" xfId="2877"/>
    <cellStyle name="20 % - Akzent4 5 2 2 3 3 4 2" xfId="2878"/>
    <cellStyle name="20 % - Akzent4 5 2 2 3 3 5" xfId="2879"/>
    <cellStyle name="20 % - Akzent4 5 2 2 3 3 6" xfId="2880"/>
    <cellStyle name="20 % - Akzent4 5 2 2 3 4" xfId="2881"/>
    <cellStyle name="20 % - Akzent4 5 2 2 3 4 2" xfId="2882"/>
    <cellStyle name="20 % - Akzent4 5 2 2 3 4 3" xfId="2883"/>
    <cellStyle name="20 % - Akzent4 5 2 2 3 5" xfId="2884"/>
    <cellStyle name="20 % - Akzent4 5 2 2 3 5 2" xfId="2885"/>
    <cellStyle name="20 % - Akzent4 5 2 2 3 5 3" xfId="2886"/>
    <cellStyle name="20 % - Akzent4 5 2 2 3 6" xfId="2887"/>
    <cellStyle name="20 % - Akzent4 5 2 2 3 6 2" xfId="2888"/>
    <cellStyle name="20 % - Akzent4 5 2 2 3 7" xfId="2889"/>
    <cellStyle name="20 % - Akzent4 5 2 2 3 8" xfId="2890"/>
    <cellStyle name="20 % - Akzent4 5 2 2 4" xfId="2891"/>
    <cellStyle name="20 % - Akzent4 5 2 2 4 2" xfId="2892"/>
    <cellStyle name="20 % - Akzent4 5 2 2 4 2 2" xfId="2893"/>
    <cellStyle name="20 % - Akzent4 5 2 2 4 2 2 2" xfId="2894"/>
    <cellStyle name="20 % - Akzent4 5 2 2 4 2 2 3" xfId="2895"/>
    <cellStyle name="20 % - Akzent4 5 2 2 4 2 3" xfId="2896"/>
    <cellStyle name="20 % - Akzent4 5 2 2 4 2 3 2" xfId="2897"/>
    <cellStyle name="20 % - Akzent4 5 2 2 4 2 3 3" xfId="2898"/>
    <cellStyle name="20 % - Akzent4 5 2 2 4 2 4" xfId="2899"/>
    <cellStyle name="20 % - Akzent4 5 2 2 4 2 4 2" xfId="2900"/>
    <cellStyle name="20 % - Akzent4 5 2 2 4 2 5" xfId="2901"/>
    <cellStyle name="20 % - Akzent4 5 2 2 4 2 6" xfId="2902"/>
    <cellStyle name="20 % - Akzent4 5 2 2 4 3" xfId="2903"/>
    <cellStyle name="20 % - Akzent4 5 2 2 4 3 2" xfId="2904"/>
    <cellStyle name="20 % - Akzent4 5 2 2 4 3 3" xfId="2905"/>
    <cellStyle name="20 % - Akzent4 5 2 2 4 4" xfId="2906"/>
    <cellStyle name="20 % - Akzent4 5 2 2 4 4 2" xfId="2907"/>
    <cellStyle name="20 % - Akzent4 5 2 2 4 4 3" xfId="2908"/>
    <cellStyle name="20 % - Akzent4 5 2 2 4 5" xfId="2909"/>
    <cellStyle name="20 % - Akzent4 5 2 2 4 5 2" xfId="2910"/>
    <cellStyle name="20 % - Akzent4 5 2 2 4 6" xfId="2911"/>
    <cellStyle name="20 % - Akzent4 5 2 2 4 7" xfId="2912"/>
    <cellStyle name="20 % - Akzent4 5 2 2 5" xfId="2913"/>
    <cellStyle name="20 % - Akzent4 5 2 2 5 2" xfId="2914"/>
    <cellStyle name="20 % - Akzent4 5 2 2 5 2 2" xfId="2915"/>
    <cellStyle name="20 % - Akzent4 5 2 2 5 2 3" xfId="2916"/>
    <cellStyle name="20 % - Akzent4 5 2 2 5 3" xfId="2917"/>
    <cellStyle name="20 % - Akzent4 5 2 2 5 3 2" xfId="2918"/>
    <cellStyle name="20 % - Akzent4 5 2 2 5 3 3" xfId="2919"/>
    <cellStyle name="20 % - Akzent4 5 2 2 5 4" xfId="2920"/>
    <cellStyle name="20 % - Akzent4 5 2 2 5 4 2" xfId="2921"/>
    <cellStyle name="20 % - Akzent4 5 2 2 5 5" xfId="2922"/>
    <cellStyle name="20 % - Akzent4 5 2 2 5 6" xfId="2923"/>
    <cellStyle name="20 % - Akzent4 5 2 2 6" xfId="2924"/>
    <cellStyle name="20 % - Akzent4 5 2 2 6 2" xfId="2925"/>
    <cellStyle name="20 % - Akzent4 5 2 2 6 3" xfId="2926"/>
    <cellStyle name="20 % - Akzent4 5 2 2 7" xfId="2927"/>
    <cellStyle name="20 % - Akzent4 5 2 2 7 2" xfId="2928"/>
    <cellStyle name="20 % - Akzent4 5 2 2 7 3" xfId="2929"/>
    <cellStyle name="20 % - Akzent4 5 2 2 8" xfId="2930"/>
    <cellStyle name="20 % - Akzent4 5 2 2 8 2" xfId="2931"/>
    <cellStyle name="20 % - Akzent4 5 2 2 9" xfId="2932"/>
    <cellStyle name="20 % - Akzent4 5 2 3" xfId="2933"/>
    <cellStyle name="20 % - Akzent4 5 2 3 2" xfId="2934"/>
    <cellStyle name="20 % - Akzent4 5 2 3 2 2" xfId="2935"/>
    <cellStyle name="20 % - Akzent4 5 2 3 2 2 2" xfId="2936"/>
    <cellStyle name="20 % - Akzent4 5 2 3 2 2 2 2" xfId="2937"/>
    <cellStyle name="20 % - Akzent4 5 2 3 2 2 2 3" xfId="2938"/>
    <cellStyle name="20 % - Akzent4 5 2 3 2 2 3" xfId="2939"/>
    <cellStyle name="20 % - Akzent4 5 2 3 2 2 3 2" xfId="2940"/>
    <cellStyle name="20 % - Akzent4 5 2 3 2 2 3 3" xfId="2941"/>
    <cellStyle name="20 % - Akzent4 5 2 3 2 2 4" xfId="2942"/>
    <cellStyle name="20 % - Akzent4 5 2 3 2 2 4 2" xfId="2943"/>
    <cellStyle name="20 % - Akzent4 5 2 3 2 2 5" xfId="2944"/>
    <cellStyle name="20 % - Akzent4 5 2 3 2 2 6" xfId="2945"/>
    <cellStyle name="20 % - Akzent4 5 2 3 2 3" xfId="2946"/>
    <cellStyle name="20 % - Akzent4 5 2 3 2 3 2" xfId="2947"/>
    <cellStyle name="20 % - Akzent4 5 2 3 2 3 3" xfId="2948"/>
    <cellStyle name="20 % - Akzent4 5 2 3 2 4" xfId="2949"/>
    <cellStyle name="20 % - Akzent4 5 2 3 2 4 2" xfId="2950"/>
    <cellStyle name="20 % - Akzent4 5 2 3 2 4 3" xfId="2951"/>
    <cellStyle name="20 % - Akzent4 5 2 3 2 5" xfId="2952"/>
    <cellStyle name="20 % - Akzent4 5 2 3 2 5 2" xfId="2953"/>
    <cellStyle name="20 % - Akzent4 5 2 3 2 6" xfId="2954"/>
    <cellStyle name="20 % - Akzent4 5 2 3 2 7" xfId="2955"/>
    <cellStyle name="20 % - Akzent4 5 2 3 3" xfId="2956"/>
    <cellStyle name="20 % - Akzent4 5 2 3 3 2" xfId="2957"/>
    <cellStyle name="20 % - Akzent4 5 2 3 3 2 2" xfId="2958"/>
    <cellStyle name="20 % - Akzent4 5 2 3 3 2 3" xfId="2959"/>
    <cellStyle name="20 % - Akzent4 5 2 3 3 3" xfId="2960"/>
    <cellStyle name="20 % - Akzent4 5 2 3 3 3 2" xfId="2961"/>
    <cellStyle name="20 % - Akzent4 5 2 3 3 3 3" xfId="2962"/>
    <cellStyle name="20 % - Akzent4 5 2 3 3 4" xfId="2963"/>
    <cellStyle name="20 % - Akzent4 5 2 3 3 4 2" xfId="2964"/>
    <cellStyle name="20 % - Akzent4 5 2 3 3 5" xfId="2965"/>
    <cellStyle name="20 % - Akzent4 5 2 3 3 6" xfId="2966"/>
    <cellStyle name="20 % - Akzent4 5 2 3 4" xfId="2967"/>
    <cellStyle name="20 % - Akzent4 5 2 3 4 2" xfId="2968"/>
    <cellStyle name="20 % - Akzent4 5 2 3 4 3" xfId="2969"/>
    <cellStyle name="20 % - Akzent4 5 2 3 5" xfId="2970"/>
    <cellStyle name="20 % - Akzent4 5 2 3 5 2" xfId="2971"/>
    <cellStyle name="20 % - Akzent4 5 2 3 5 3" xfId="2972"/>
    <cellStyle name="20 % - Akzent4 5 2 3 6" xfId="2973"/>
    <cellStyle name="20 % - Akzent4 5 2 3 6 2" xfId="2974"/>
    <cellStyle name="20 % - Akzent4 5 2 3 7" xfId="2975"/>
    <cellStyle name="20 % - Akzent4 5 2 3 8" xfId="2976"/>
    <cellStyle name="20 % - Akzent4 5 2 4" xfId="2977"/>
    <cellStyle name="20 % - Akzent4 5 2 4 2" xfId="2978"/>
    <cellStyle name="20 % - Akzent4 5 2 4 2 2" xfId="2979"/>
    <cellStyle name="20 % - Akzent4 5 2 4 2 2 2" xfId="2980"/>
    <cellStyle name="20 % - Akzent4 5 2 4 2 2 2 2" xfId="2981"/>
    <cellStyle name="20 % - Akzent4 5 2 4 2 2 2 3" xfId="2982"/>
    <cellStyle name="20 % - Akzent4 5 2 4 2 2 3" xfId="2983"/>
    <cellStyle name="20 % - Akzent4 5 2 4 2 2 3 2" xfId="2984"/>
    <cellStyle name="20 % - Akzent4 5 2 4 2 2 3 3" xfId="2985"/>
    <cellStyle name="20 % - Akzent4 5 2 4 2 2 4" xfId="2986"/>
    <cellStyle name="20 % - Akzent4 5 2 4 2 2 4 2" xfId="2987"/>
    <cellStyle name="20 % - Akzent4 5 2 4 2 2 5" xfId="2988"/>
    <cellStyle name="20 % - Akzent4 5 2 4 2 2 6" xfId="2989"/>
    <cellStyle name="20 % - Akzent4 5 2 4 2 3" xfId="2990"/>
    <cellStyle name="20 % - Akzent4 5 2 4 2 3 2" xfId="2991"/>
    <cellStyle name="20 % - Akzent4 5 2 4 2 3 3" xfId="2992"/>
    <cellStyle name="20 % - Akzent4 5 2 4 2 4" xfId="2993"/>
    <cellStyle name="20 % - Akzent4 5 2 4 2 4 2" xfId="2994"/>
    <cellStyle name="20 % - Akzent4 5 2 4 2 4 3" xfId="2995"/>
    <cellStyle name="20 % - Akzent4 5 2 4 2 5" xfId="2996"/>
    <cellStyle name="20 % - Akzent4 5 2 4 2 5 2" xfId="2997"/>
    <cellStyle name="20 % - Akzent4 5 2 4 2 6" xfId="2998"/>
    <cellStyle name="20 % - Akzent4 5 2 4 2 7" xfId="2999"/>
    <cellStyle name="20 % - Akzent4 5 2 4 3" xfId="3000"/>
    <cellStyle name="20 % - Akzent4 5 2 4 3 2" xfId="3001"/>
    <cellStyle name="20 % - Akzent4 5 2 4 3 2 2" xfId="3002"/>
    <cellStyle name="20 % - Akzent4 5 2 4 3 2 3" xfId="3003"/>
    <cellStyle name="20 % - Akzent4 5 2 4 3 3" xfId="3004"/>
    <cellStyle name="20 % - Akzent4 5 2 4 3 3 2" xfId="3005"/>
    <cellStyle name="20 % - Akzent4 5 2 4 3 3 3" xfId="3006"/>
    <cellStyle name="20 % - Akzent4 5 2 4 3 4" xfId="3007"/>
    <cellStyle name="20 % - Akzent4 5 2 4 3 4 2" xfId="3008"/>
    <cellStyle name="20 % - Akzent4 5 2 4 3 5" xfId="3009"/>
    <cellStyle name="20 % - Akzent4 5 2 4 3 6" xfId="3010"/>
    <cellStyle name="20 % - Akzent4 5 2 4 4" xfId="3011"/>
    <cellStyle name="20 % - Akzent4 5 2 4 4 2" xfId="3012"/>
    <cellStyle name="20 % - Akzent4 5 2 4 4 3" xfId="3013"/>
    <cellStyle name="20 % - Akzent4 5 2 4 5" xfId="3014"/>
    <cellStyle name="20 % - Akzent4 5 2 4 5 2" xfId="3015"/>
    <cellStyle name="20 % - Akzent4 5 2 4 5 3" xfId="3016"/>
    <cellStyle name="20 % - Akzent4 5 2 4 6" xfId="3017"/>
    <cellStyle name="20 % - Akzent4 5 2 4 6 2" xfId="3018"/>
    <cellStyle name="20 % - Akzent4 5 2 4 7" xfId="3019"/>
    <cellStyle name="20 % - Akzent4 5 2 4 8" xfId="3020"/>
    <cellStyle name="20 % - Akzent4 5 2 5" xfId="3021"/>
    <cellStyle name="20 % - Akzent4 5 2 5 2" xfId="3022"/>
    <cellStyle name="20 % - Akzent4 5 2 5 2 2" xfId="3023"/>
    <cellStyle name="20 % - Akzent4 5 2 5 2 2 2" xfId="3024"/>
    <cellStyle name="20 % - Akzent4 5 2 5 2 2 3" xfId="3025"/>
    <cellStyle name="20 % - Akzent4 5 2 5 2 3" xfId="3026"/>
    <cellStyle name="20 % - Akzent4 5 2 5 2 3 2" xfId="3027"/>
    <cellStyle name="20 % - Akzent4 5 2 5 2 3 3" xfId="3028"/>
    <cellStyle name="20 % - Akzent4 5 2 5 2 4" xfId="3029"/>
    <cellStyle name="20 % - Akzent4 5 2 5 2 4 2" xfId="3030"/>
    <cellStyle name="20 % - Akzent4 5 2 5 2 5" xfId="3031"/>
    <cellStyle name="20 % - Akzent4 5 2 5 2 6" xfId="3032"/>
    <cellStyle name="20 % - Akzent4 5 2 5 3" xfId="3033"/>
    <cellStyle name="20 % - Akzent4 5 2 5 3 2" xfId="3034"/>
    <cellStyle name="20 % - Akzent4 5 2 5 3 3" xfId="3035"/>
    <cellStyle name="20 % - Akzent4 5 2 5 4" xfId="3036"/>
    <cellStyle name="20 % - Akzent4 5 2 5 4 2" xfId="3037"/>
    <cellStyle name="20 % - Akzent4 5 2 5 4 3" xfId="3038"/>
    <cellStyle name="20 % - Akzent4 5 2 5 5" xfId="3039"/>
    <cellStyle name="20 % - Akzent4 5 2 5 5 2" xfId="3040"/>
    <cellStyle name="20 % - Akzent4 5 2 5 6" xfId="3041"/>
    <cellStyle name="20 % - Akzent4 5 2 5 7" xfId="3042"/>
    <cellStyle name="20 % - Akzent4 5 2 6" xfId="3043"/>
    <cellStyle name="20 % - Akzent4 5 2 6 2" xfId="3044"/>
    <cellStyle name="20 % - Akzent4 5 2 6 2 2" xfId="3045"/>
    <cellStyle name="20 % - Akzent4 5 2 6 2 3" xfId="3046"/>
    <cellStyle name="20 % - Akzent4 5 2 6 3" xfId="3047"/>
    <cellStyle name="20 % - Akzent4 5 2 6 3 2" xfId="3048"/>
    <cellStyle name="20 % - Akzent4 5 2 6 3 3" xfId="3049"/>
    <cellStyle name="20 % - Akzent4 5 2 6 4" xfId="3050"/>
    <cellStyle name="20 % - Akzent4 5 2 6 4 2" xfId="3051"/>
    <cellStyle name="20 % - Akzent4 5 2 6 5" xfId="3052"/>
    <cellStyle name="20 % - Akzent4 5 2 6 6" xfId="3053"/>
    <cellStyle name="20 % - Akzent4 5 2 7" xfId="3054"/>
    <cellStyle name="20 % - Akzent4 5 2 7 2" xfId="3055"/>
    <cellStyle name="20 % - Akzent4 5 2 7 3" xfId="3056"/>
    <cellStyle name="20 % - Akzent4 5 2 8" xfId="3057"/>
    <cellStyle name="20 % - Akzent4 5 2 8 2" xfId="3058"/>
    <cellStyle name="20 % - Akzent4 5 2 8 3" xfId="3059"/>
    <cellStyle name="20 % - Akzent4 5 2 9" xfId="3060"/>
    <cellStyle name="20 % - Akzent4 5 2 9 2" xfId="3061"/>
    <cellStyle name="20 % - Akzent4 6" xfId="3062"/>
    <cellStyle name="20 % - Akzent5 2" xfId="85"/>
    <cellStyle name="20 % - Akzent5 2 2" xfId="86"/>
    <cellStyle name="20 % - Akzent5 2 2 2" xfId="87"/>
    <cellStyle name="20 % - Akzent5 2 2 3" xfId="33068"/>
    <cellStyle name="20 % - Akzent5 2 2 4" xfId="33143"/>
    <cellStyle name="20 % - Akzent5 2 2 5" xfId="33218"/>
    <cellStyle name="20 % - Akzent5 2 2 6" xfId="33293"/>
    <cellStyle name="20 % - Akzent5 2 3" xfId="88"/>
    <cellStyle name="20 % - Akzent5 2 3 2" xfId="33069"/>
    <cellStyle name="20 % - Akzent5 2 3 3" xfId="33144"/>
    <cellStyle name="20 % - Akzent5 2 3 4" xfId="33219"/>
    <cellStyle name="20 % - Akzent5 2 3 5" xfId="33294"/>
    <cellStyle name="20 % - Akzent5 2 4" xfId="89"/>
    <cellStyle name="20 % - Akzent5 2 4 2" xfId="33070"/>
    <cellStyle name="20 % - Akzent5 2 4 3" xfId="33145"/>
    <cellStyle name="20 % - Akzent5 2 4 4" xfId="33220"/>
    <cellStyle name="20 % - Akzent5 2 4 5" xfId="33295"/>
    <cellStyle name="20 % - Akzent5 2 5" xfId="90"/>
    <cellStyle name="20 % - Akzent5 2 6" xfId="33067"/>
    <cellStyle name="20 % - Akzent5 2 7" xfId="33142"/>
    <cellStyle name="20 % - Akzent5 2 8" xfId="33217"/>
    <cellStyle name="20 % - Akzent5 2 9" xfId="33292"/>
    <cellStyle name="20 % - Akzent5 3" xfId="91"/>
    <cellStyle name="20 % - Akzent5 3 2" xfId="92"/>
    <cellStyle name="20 % - Akzent5 3 2 10" xfId="3063"/>
    <cellStyle name="20 % - Akzent5 3 2 11" xfId="3064"/>
    <cellStyle name="20 % - Akzent5 3 2 12" xfId="33071"/>
    <cellStyle name="20 % - Akzent5 3 2 13" xfId="33146"/>
    <cellStyle name="20 % - Akzent5 3 2 14" xfId="33221"/>
    <cellStyle name="20 % - Akzent5 3 2 15" xfId="33296"/>
    <cellStyle name="20 % - Akzent5 3 2 2" xfId="3065"/>
    <cellStyle name="20 % - Akzent5 3 2 2 10" xfId="3066"/>
    <cellStyle name="20 % - Akzent5 3 2 2 2" xfId="3067"/>
    <cellStyle name="20 % - Akzent5 3 2 2 2 2" xfId="3068"/>
    <cellStyle name="20 % - Akzent5 3 2 2 2 2 2" xfId="3069"/>
    <cellStyle name="20 % - Akzent5 3 2 2 2 2 2 2" xfId="3070"/>
    <cellStyle name="20 % - Akzent5 3 2 2 2 2 2 2 2" xfId="3071"/>
    <cellStyle name="20 % - Akzent5 3 2 2 2 2 2 2 3" xfId="3072"/>
    <cellStyle name="20 % - Akzent5 3 2 2 2 2 2 3" xfId="3073"/>
    <cellStyle name="20 % - Akzent5 3 2 2 2 2 2 3 2" xfId="3074"/>
    <cellStyle name="20 % - Akzent5 3 2 2 2 2 2 3 3" xfId="3075"/>
    <cellStyle name="20 % - Akzent5 3 2 2 2 2 2 4" xfId="3076"/>
    <cellStyle name="20 % - Akzent5 3 2 2 2 2 2 4 2" xfId="3077"/>
    <cellStyle name="20 % - Akzent5 3 2 2 2 2 2 5" xfId="3078"/>
    <cellStyle name="20 % - Akzent5 3 2 2 2 2 2 6" xfId="3079"/>
    <cellStyle name="20 % - Akzent5 3 2 2 2 2 3" xfId="3080"/>
    <cellStyle name="20 % - Akzent5 3 2 2 2 2 3 2" xfId="3081"/>
    <cellStyle name="20 % - Akzent5 3 2 2 2 2 3 3" xfId="3082"/>
    <cellStyle name="20 % - Akzent5 3 2 2 2 2 4" xfId="3083"/>
    <cellStyle name="20 % - Akzent5 3 2 2 2 2 4 2" xfId="3084"/>
    <cellStyle name="20 % - Akzent5 3 2 2 2 2 4 3" xfId="3085"/>
    <cellStyle name="20 % - Akzent5 3 2 2 2 2 5" xfId="3086"/>
    <cellStyle name="20 % - Akzent5 3 2 2 2 2 5 2" xfId="3087"/>
    <cellStyle name="20 % - Akzent5 3 2 2 2 2 6" xfId="3088"/>
    <cellStyle name="20 % - Akzent5 3 2 2 2 2 7" xfId="3089"/>
    <cellStyle name="20 % - Akzent5 3 2 2 2 3" xfId="3090"/>
    <cellStyle name="20 % - Akzent5 3 2 2 2 3 2" xfId="3091"/>
    <cellStyle name="20 % - Akzent5 3 2 2 2 3 2 2" xfId="3092"/>
    <cellStyle name="20 % - Akzent5 3 2 2 2 3 2 3" xfId="3093"/>
    <cellStyle name="20 % - Akzent5 3 2 2 2 3 3" xfId="3094"/>
    <cellStyle name="20 % - Akzent5 3 2 2 2 3 3 2" xfId="3095"/>
    <cellStyle name="20 % - Akzent5 3 2 2 2 3 3 3" xfId="3096"/>
    <cellStyle name="20 % - Akzent5 3 2 2 2 3 4" xfId="3097"/>
    <cellStyle name="20 % - Akzent5 3 2 2 2 3 4 2" xfId="3098"/>
    <cellStyle name="20 % - Akzent5 3 2 2 2 3 5" xfId="3099"/>
    <cellStyle name="20 % - Akzent5 3 2 2 2 3 6" xfId="3100"/>
    <cellStyle name="20 % - Akzent5 3 2 2 2 4" xfId="3101"/>
    <cellStyle name="20 % - Akzent5 3 2 2 2 4 2" xfId="3102"/>
    <cellStyle name="20 % - Akzent5 3 2 2 2 4 3" xfId="3103"/>
    <cellStyle name="20 % - Akzent5 3 2 2 2 5" xfId="3104"/>
    <cellStyle name="20 % - Akzent5 3 2 2 2 5 2" xfId="3105"/>
    <cellStyle name="20 % - Akzent5 3 2 2 2 5 3" xfId="3106"/>
    <cellStyle name="20 % - Akzent5 3 2 2 2 6" xfId="3107"/>
    <cellStyle name="20 % - Akzent5 3 2 2 2 6 2" xfId="3108"/>
    <cellStyle name="20 % - Akzent5 3 2 2 2 7" xfId="3109"/>
    <cellStyle name="20 % - Akzent5 3 2 2 2 8" xfId="3110"/>
    <cellStyle name="20 % - Akzent5 3 2 2 3" xfId="3111"/>
    <cellStyle name="20 % - Akzent5 3 2 2 3 2" xfId="3112"/>
    <cellStyle name="20 % - Akzent5 3 2 2 3 2 2" xfId="3113"/>
    <cellStyle name="20 % - Akzent5 3 2 2 3 2 2 2" xfId="3114"/>
    <cellStyle name="20 % - Akzent5 3 2 2 3 2 2 2 2" xfId="3115"/>
    <cellStyle name="20 % - Akzent5 3 2 2 3 2 2 2 3" xfId="3116"/>
    <cellStyle name="20 % - Akzent5 3 2 2 3 2 2 3" xfId="3117"/>
    <cellStyle name="20 % - Akzent5 3 2 2 3 2 2 3 2" xfId="3118"/>
    <cellStyle name="20 % - Akzent5 3 2 2 3 2 2 3 3" xfId="3119"/>
    <cellStyle name="20 % - Akzent5 3 2 2 3 2 2 4" xfId="3120"/>
    <cellStyle name="20 % - Akzent5 3 2 2 3 2 2 4 2" xfId="3121"/>
    <cellStyle name="20 % - Akzent5 3 2 2 3 2 2 5" xfId="3122"/>
    <cellStyle name="20 % - Akzent5 3 2 2 3 2 2 6" xfId="3123"/>
    <cellStyle name="20 % - Akzent5 3 2 2 3 2 3" xfId="3124"/>
    <cellStyle name="20 % - Akzent5 3 2 2 3 2 3 2" xfId="3125"/>
    <cellStyle name="20 % - Akzent5 3 2 2 3 2 3 3" xfId="3126"/>
    <cellStyle name="20 % - Akzent5 3 2 2 3 2 4" xfId="3127"/>
    <cellStyle name="20 % - Akzent5 3 2 2 3 2 4 2" xfId="3128"/>
    <cellStyle name="20 % - Akzent5 3 2 2 3 2 4 3" xfId="3129"/>
    <cellStyle name="20 % - Akzent5 3 2 2 3 2 5" xfId="3130"/>
    <cellStyle name="20 % - Akzent5 3 2 2 3 2 5 2" xfId="3131"/>
    <cellStyle name="20 % - Akzent5 3 2 2 3 2 6" xfId="3132"/>
    <cellStyle name="20 % - Akzent5 3 2 2 3 2 7" xfId="3133"/>
    <cellStyle name="20 % - Akzent5 3 2 2 3 3" xfId="3134"/>
    <cellStyle name="20 % - Akzent5 3 2 2 3 3 2" xfId="3135"/>
    <cellStyle name="20 % - Akzent5 3 2 2 3 3 2 2" xfId="3136"/>
    <cellStyle name="20 % - Akzent5 3 2 2 3 3 2 3" xfId="3137"/>
    <cellStyle name="20 % - Akzent5 3 2 2 3 3 3" xfId="3138"/>
    <cellStyle name="20 % - Akzent5 3 2 2 3 3 3 2" xfId="3139"/>
    <cellStyle name="20 % - Akzent5 3 2 2 3 3 3 3" xfId="3140"/>
    <cellStyle name="20 % - Akzent5 3 2 2 3 3 4" xfId="3141"/>
    <cellStyle name="20 % - Akzent5 3 2 2 3 3 4 2" xfId="3142"/>
    <cellStyle name="20 % - Akzent5 3 2 2 3 3 5" xfId="3143"/>
    <cellStyle name="20 % - Akzent5 3 2 2 3 3 6" xfId="3144"/>
    <cellStyle name="20 % - Akzent5 3 2 2 3 4" xfId="3145"/>
    <cellStyle name="20 % - Akzent5 3 2 2 3 4 2" xfId="3146"/>
    <cellStyle name="20 % - Akzent5 3 2 2 3 4 3" xfId="3147"/>
    <cellStyle name="20 % - Akzent5 3 2 2 3 5" xfId="3148"/>
    <cellStyle name="20 % - Akzent5 3 2 2 3 5 2" xfId="3149"/>
    <cellStyle name="20 % - Akzent5 3 2 2 3 5 3" xfId="3150"/>
    <cellStyle name="20 % - Akzent5 3 2 2 3 6" xfId="3151"/>
    <cellStyle name="20 % - Akzent5 3 2 2 3 6 2" xfId="3152"/>
    <cellStyle name="20 % - Akzent5 3 2 2 3 7" xfId="3153"/>
    <cellStyle name="20 % - Akzent5 3 2 2 3 8" xfId="3154"/>
    <cellStyle name="20 % - Akzent5 3 2 2 4" xfId="3155"/>
    <cellStyle name="20 % - Akzent5 3 2 2 4 2" xfId="3156"/>
    <cellStyle name="20 % - Akzent5 3 2 2 4 2 2" xfId="3157"/>
    <cellStyle name="20 % - Akzent5 3 2 2 4 2 2 2" xfId="3158"/>
    <cellStyle name="20 % - Akzent5 3 2 2 4 2 2 3" xfId="3159"/>
    <cellStyle name="20 % - Akzent5 3 2 2 4 2 3" xfId="3160"/>
    <cellStyle name="20 % - Akzent5 3 2 2 4 2 3 2" xfId="3161"/>
    <cellStyle name="20 % - Akzent5 3 2 2 4 2 3 3" xfId="3162"/>
    <cellStyle name="20 % - Akzent5 3 2 2 4 2 4" xfId="3163"/>
    <cellStyle name="20 % - Akzent5 3 2 2 4 2 4 2" xfId="3164"/>
    <cellStyle name="20 % - Akzent5 3 2 2 4 2 5" xfId="3165"/>
    <cellStyle name="20 % - Akzent5 3 2 2 4 2 6" xfId="3166"/>
    <cellStyle name="20 % - Akzent5 3 2 2 4 3" xfId="3167"/>
    <cellStyle name="20 % - Akzent5 3 2 2 4 3 2" xfId="3168"/>
    <cellStyle name="20 % - Akzent5 3 2 2 4 3 3" xfId="3169"/>
    <cellStyle name="20 % - Akzent5 3 2 2 4 4" xfId="3170"/>
    <cellStyle name="20 % - Akzent5 3 2 2 4 4 2" xfId="3171"/>
    <cellStyle name="20 % - Akzent5 3 2 2 4 4 3" xfId="3172"/>
    <cellStyle name="20 % - Akzent5 3 2 2 4 5" xfId="3173"/>
    <cellStyle name="20 % - Akzent5 3 2 2 4 5 2" xfId="3174"/>
    <cellStyle name="20 % - Akzent5 3 2 2 4 6" xfId="3175"/>
    <cellStyle name="20 % - Akzent5 3 2 2 4 7" xfId="3176"/>
    <cellStyle name="20 % - Akzent5 3 2 2 5" xfId="3177"/>
    <cellStyle name="20 % - Akzent5 3 2 2 5 2" xfId="3178"/>
    <cellStyle name="20 % - Akzent5 3 2 2 5 2 2" xfId="3179"/>
    <cellStyle name="20 % - Akzent5 3 2 2 5 2 3" xfId="3180"/>
    <cellStyle name="20 % - Akzent5 3 2 2 5 3" xfId="3181"/>
    <cellStyle name="20 % - Akzent5 3 2 2 5 3 2" xfId="3182"/>
    <cellStyle name="20 % - Akzent5 3 2 2 5 3 3" xfId="3183"/>
    <cellStyle name="20 % - Akzent5 3 2 2 5 4" xfId="3184"/>
    <cellStyle name="20 % - Akzent5 3 2 2 5 4 2" xfId="3185"/>
    <cellStyle name="20 % - Akzent5 3 2 2 5 5" xfId="3186"/>
    <cellStyle name="20 % - Akzent5 3 2 2 5 6" xfId="3187"/>
    <cellStyle name="20 % - Akzent5 3 2 2 6" xfId="3188"/>
    <cellStyle name="20 % - Akzent5 3 2 2 6 2" xfId="3189"/>
    <cellStyle name="20 % - Akzent5 3 2 2 6 3" xfId="3190"/>
    <cellStyle name="20 % - Akzent5 3 2 2 7" xfId="3191"/>
    <cellStyle name="20 % - Akzent5 3 2 2 7 2" xfId="3192"/>
    <cellStyle name="20 % - Akzent5 3 2 2 7 3" xfId="3193"/>
    <cellStyle name="20 % - Akzent5 3 2 2 8" xfId="3194"/>
    <cellStyle name="20 % - Akzent5 3 2 2 8 2" xfId="3195"/>
    <cellStyle name="20 % - Akzent5 3 2 2 9" xfId="3196"/>
    <cellStyle name="20 % - Akzent5 3 2 3" xfId="3197"/>
    <cellStyle name="20 % - Akzent5 3 2 3 2" xfId="3198"/>
    <cellStyle name="20 % - Akzent5 3 2 3 2 2" xfId="3199"/>
    <cellStyle name="20 % - Akzent5 3 2 3 2 2 2" xfId="3200"/>
    <cellStyle name="20 % - Akzent5 3 2 3 2 2 2 2" xfId="3201"/>
    <cellStyle name="20 % - Akzent5 3 2 3 2 2 2 3" xfId="3202"/>
    <cellStyle name="20 % - Akzent5 3 2 3 2 2 3" xfId="3203"/>
    <cellStyle name="20 % - Akzent5 3 2 3 2 2 3 2" xfId="3204"/>
    <cellStyle name="20 % - Akzent5 3 2 3 2 2 3 3" xfId="3205"/>
    <cellStyle name="20 % - Akzent5 3 2 3 2 2 4" xfId="3206"/>
    <cellStyle name="20 % - Akzent5 3 2 3 2 2 4 2" xfId="3207"/>
    <cellStyle name="20 % - Akzent5 3 2 3 2 2 5" xfId="3208"/>
    <cellStyle name="20 % - Akzent5 3 2 3 2 2 6" xfId="3209"/>
    <cellStyle name="20 % - Akzent5 3 2 3 2 3" xfId="3210"/>
    <cellStyle name="20 % - Akzent5 3 2 3 2 3 2" xfId="3211"/>
    <cellStyle name="20 % - Akzent5 3 2 3 2 3 3" xfId="3212"/>
    <cellStyle name="20 % - Akzent5 3 2 3 2 4" xfId="3213"/>
    <cellStyle name="20 % - Akzent5 3 2 3 2 4 2" xfId="3214"/>
    <cellStyle name="20 % - Akzent5 3 2 3 2 4 3" xfId="3215"/>
    <cellStyle name="20 % - Akzent5 3 2 3 2 5" xfId="3216"/>
    <cellStyle name="20 % - Akzent5 3 2 3 2 5 2" xfId="3217"/>
    <cellStyle name="20 % - Akzent5 3 2 3 2 6" xfId="3218"/>
    <cellStyle name="20 % - Akzent5 3 2 3 2 7" xfId="3219"/>
    <cellStyle name="20 % - Akzent5 3 2 3 3" xfId="3220"/>
    <cellStyle name="20 % - Akzent5 3 2 3 3 2" xfId="3221"/>
    <cellStyle name="20 % - Akzent5 3 2 3 3 2 2" xfId="3222"/>
    <cellStyle name="20 % - Akzent5 3 2 3 3 2 3" xfId="3223"/>
    <cellStyle name="20 % - Akzent5 3 2 3 3 3" xfId="3224"/>
    <cellStyle name="20 % - Akzent5 3 2 3 3 3 2" xfId="3225"/>
    <cellStyle name="20 % - Akzent5 3 2 3 3 3 3" xfId="3226"/>
    <cellStyle name="20 % - Akzent5 3 2 3 3 4" xfId="3227"/>
    <cellStyle name="20 % - Akzent5 3 2 3 3 4 2" xfId="3228"/>
    <cellStyle name="20 % - Akzent5 3 2 3 3 5" xfId="3229"/>
    <cellStyle name="20 % - Akzent5 3 2 3 3 6" xfId="3230"/>
    <cellStyle name="20 % - Akzent5 3 2 3 4" xfId="3231"/>
    <cellStyle name="20 % - Akzent5 3 2 3 4 2" xfId="3232"/>
    <cellStyle name="20 % - Akzent5 3 2 3 4 3" xfId="3233"/>
    <cellStyle name="20 % - Akzent5 3 2 3 5" xfId="3234"/>
    <cellStyle name="20 % - Akzent5 3 2 3 5 2" xfId="3235"/>
    <cellStyle name="20 % - Akzent5 3 2 3 5 3" xfId="3236"/>
    <cellStyle name="20 % - Akzent5 3 2 3 6" xfId="3237"/>
    <cellStyle name="20 % - Akzent5 3 2 3 6 2" xfId="3238"/>
    <cellStyle name="20 % - Akzent5 3 2 3 7" xfId="3239"/>
    <cellStyle name="20 % - Akzent5 3 2 3 8" xfId="3240"/>
    <cellStyle name="20 % - Akzent5 3 2 4" xfId="3241"/>
    <cellStyle name="20 % - Akzent5 3 2 4 2" xfId="3242"/>
    <cellStyle name="20 % - Akzent5 3 2 4 2 2" xfId="3243"/>
    <cellStyle name="20 % - Akzent5 3 2 4 2 2 2" xfId="3244"/>
    <cellStyle name="20 % - Akzent5 3 2 4 2 2 2 2" xfId="3245"/>
    <cellStyle name="20 % - Akzent5 3 2 4 2 2 2 3" xfId="3246"/>
    <cellStyle name="20 % - Akzent5 3 2 4 2 2 3" xfId="3247"/>
    <cellStyle name="20 % - Akzent5 3 2 4 2 2 3 2" xfId="3248"/>
    <cellStyle name="20 % - Akzent5 3 2 4 2 2 3 3" xfId="3249"/>
    <cellStyle name="20 % - Akzent5 3 2 4 2 2 4" xfId="3250"/>
    <cellStyle name="20 % - Akzent5 3 2 4 2 2 4 2" xfId="3251"/>
    <cellStyle name="20 % - Akzent5 3 2 4 2 2 5" xfId="3252"/>
    <cellStyle name="20 % - Akzent5 3 2 4 2 2 6" xfId="3253"/>
    <cellStyle name="20 % - Akzent5 3 2 4 2 3" xfId="3254"/>
    <cellStyle name="20 % - Akzent5 3 2 4 2 3 2" xfId="3255"/>
    <cellStyle name="20 % - Akzent5 3 2 4 2 3 3" xfId="3256"/>
    <cellStyle name="20 % - Akzent5 3 2 4 2 4" xfId="3257"/>
    <cellStyle name="20 % - Akzent5 3 2 4 2 4 2" xfId="3258"/>
    <cellStyle name="20 % - Akzent5 3 2 4 2 4 3" xfId="3259"/>
    <cellStyle name="20 % - Akzent5 3 2 4 2 5" xfId="3260"/>
    <cellStyle name="20 % - Akzent5 3 2 4 2 5 2" xfId="3261"/>
    <cellStyle name="20 % - Akzent5 3 2 4 2 6" xfId="3262"/>
    <cellStyle name="20 % - Akzent5 3 2 4 2 7" xfId="3263"/>
    <cellStyle name="20 % - Akzent5 3 2 4 3" xfId="3264"/>
    <cellStyle name="20 % - Akzent5 3 2 4 3 2" xfId="3265"/>
    <cellStyle name="20 % - Akzent5 3 2 4 3 2 2" xfId="3266"/>
    <cellStyle name="20 % - Akzent5 3 2 4 3 2 3" xfId="3267"/>
    <cellStyle name="20 % - Akzent5 3 2 4 3 3" xfId="3268"/>
    <cellStyle name="20 % - Akzent5 3 2 4 3 3 2" xfId="3269"/>
    <cellStyle name="20 % - Akzent5 3 2 4 3 3 3" xfId="3270"/>
    <cellStyle name="20 % - Akzent5 3 2 4 3 4" xfId="3271"/>
    <cellStyle name="20 % - Akzent5 3 2 4 3 4 2" xfId="3272"/>
    <cellStyle name="20 % - Akzent5 3 2 4 3 5" xfId="3273"/>
    <cellStyle name="20 % - Akzent5 3 2 4 3 6" xfId="3274"/>
    <cellStyle name="20 % - Akzent5 3 2 4 4" xfId="3275"/>
    <cellStyle name="20 % - Akzent5 3 2 4 4 2" xfId="3276"/>
    <cellStyle name="20 % - Akzent5 3 2 4 4 3" xfId="3277"/>
    <cellStyle name="20 % - Akzent5 3 2 4 5" xfId="3278"/>
    <cellStyle name="20 % - Akzent5 3 2 4 5 2" xfId="3279"/>
    <cellStyle name="20 % - Akzent5 3 2 4 5 3" xfId="3280"/>
    <cellStyle name="20 % - Akzent5 3 2 4 6" xfId="3281"/>
    <cellStyle name="20 % - Akzent5 3 2 4 6 2" xfId="3282"/>
    <cellStyle name="20 % - Akzent5 3 2 4 7" xfId="3283"/>
    <cellStyle name="20 % - Akzent5 3 2 4 8" xfId="3284"/>
    <cellStyle name="20 % - Akzent5 3 2 5" xfId="3285"/>
    <cellStyle name="20 % - Akzent5 3 2 5 2" xfId="3286"/>
    <cellStyle name="20 % - Akzent5 3 2 5 2 2" xfId="3287"/>
    <cellStyle name="20 % - Akzent5 3 2 5 2 2 2" xfId="3288"/>
    <cellStyle name="20 % - Akzent5 3 2 5 2 2 3" xfId="3289"/>
    <cellStyle name="20 % - Akzent5 3 2 5 2 3" xfId="3290"/>
    <cellStyle name="20 % - Akzent5 3 2 5 2 3 2" xfId="3291"/>
    <cellStyle name="20 % - Akzent5 3 2 5 2 3 3" xfId="3292"/>
    <cellStyle name="20 % - Akzent5 3 2 5 2 4" xfId="3293"/>
    <cellStyle name="20 % - Akzent5 3 2 5 2 4 2" xfId="3294"/>
    <cellStyle name="20 % - Akzent5 3 2 5 2 5" xfId="3295"/>
    <cellStyle name="20 % - Akzent5 3 2 5 2 6" xfId="3296"/>
    <cellStyle name="20 % - Akzent5 3 2 5 3" xfId="3297"/>
    <cellStyle name="20 % - Akzent5 3 2 5 3 2" xfId="3298"/>
    <cellStyle name="20 % - Akzent5 3 2 5 3 3" xfId="3299"/>
    <cellStyle name="20 % - Akzent5 3 2 5 4" xfId="3300"/>
    <cellStyle name="20 % - Akzent5 3 2 5 4 2" xfId="3301"/>
    <cellStyle name="20 % - Akzent5 3 2 5 4 3" xfId="3302"/>
    <cellStyle name="20 % - Akzent5 3 2 5 5" xfId="3303"/>
    <cellStyle name="20 % - Akzent5 3 2 5 5 2" xfId="3304"/>
    <cellStyle name="20 % - Akzent5 3 2 5 6" xfId="3305"/>
    <cellStyle name="20 % - Akzent5 3 2 5 7" xfId="3306"/>
    <cellStyle name="20 % - Akzent5 3 2 6" xfId="3307"/>
    <cellStyle name="20 % - Akzent5 3 2 6 2" xfId="3308"/>
    <cellStyle name="20 % - Akzent5 3 2 6 2 2" xfId="3309"/>
    <cellStyle name="20 % - Akzent5 3 2 6 2 3" xfId="3310"/>
    <cellStyle name="20 % - Akzent5 3 2 6 3" xfId="3311"/>
    <cellStyle name="20 % - Akzent5 3 2 6 3 2" xfId="3312"/>
    <cellStyle name="20 % - Akzent5 3 2 6 3 3" xfId="3313"/>
    <cellStyle name="20 % - Akzent5 3 2 6 4" xfId="3314"/>
    <cellStyle name="20 % - Akzent5 3 2 6 4 2" xfId="3315"/>
    <cellStyle name="20 % - Akzent5 3 2 6 5" xfId="3316"/>
    <cellStyle name="20 % - Akzent5 3 2 6 6" xfId="3317"/>
    <cellStyle name="20 % - Akzent5 3 2 7" xfId="3318"/>
    <cellStyle name="20 % - Akzent5 3 2 7 2" xfId="3319"/>
    <cellStyle name="20 % - Akzent5 3 2 7 3" xfId="3320"/>
    <cellStyle name="20 % - Akzent5 3 2 8" xfId="3321"/>
    <cellStyle name="20 % - Akzent5 3 2 8 2" xfId="3322"/>
    <cellStyle name="20 % - Akzent5 3 2 8 3" xfId="3323"/>
    <cellStyle name="20 % - Akzent5 3 2 9" xfId="3324"/>
    <cellStyle name="20 % - Akzent5 3 2 9 2" xfId="3325"/>
    <cellStyle name="20 % - Akzent5 4" xfId="3326"/>
    <cellStyle name="20 % - Akzent5 4 2" xfId="3327"/>
    <cellStyle name="20 % - Akzent5 5" xfId="3328"/>
    <cellStyle name="20 % - Akzent5 5 2" xfId="3329"/>
    <cellStyle name="20 % - Akzent5 5 2 10" xfId="3330"/>
    <cellStyle name="20 % - Akzent5 5 2 11" xfId="3331"/>
    <cellStyle name="20 % - Akzent5 5 2 2" xfId="3332"/>
    <cellStyle name="20 % - Akzent5 5 2 2 10" xfId="3333"/>
    <cellStyle name="20 % - Akzent5 5 2 2 2" xfId="3334"/>
    <cellStyle name="20 % - Akzent5 5 2 2 2 2" xfId="3335"/>
    <cellStyle name="20 % - Akzent5 5 2 2 2 2 2" xfId="3336"/>
    <cellStyle name="20 % - Akzent5 5 2 2 2 2 2 2" xfId="3337"/>
    <cellStyle name="20 % - Akzent5 5 2 2 2 2 2 2 2" xfId="3338"/>
    <cellStyle name="20 % - Akzent5 5 2 2 2 2 2 2 3" xfId="3339"/>
    <cellStyle name="20 % - Akzent5 5 2 2 2 2 2 3" xfId="3340"/>
    <cellStyle name="20 % - Akzent5 5 2 2 2 2 2 3 2" xfId="3341"/>
    <cellStyle name="20 % - Akzent5 5 2 2 2 2 2 3 3" xfId="3342"/>
    <cellStyle name="20 % - Akzent5 5 2 2 2 2 2 4" xfId="3343"/>
    <cellStyle name="20 % - Akzent5 5 2 2 2 2 2 4 2" xfId="3344"/>
    <cellStyle name="20 % - Akzent5 5 2 2 2 2 2 5" xfId="3345"/>
    <cellStyle name="20 % - Akzent5 5 2 2 2 2 2 6" xfId="3346"/>
    <cellStyle name="20 % - Akzent5 5 2 2 2 2 3" xfId="3347"/>
    <cellStyle name="20 % - Akzent5 5 2 2 2 2 3 2" xfId="3348"/>
    <cellStyle name="20 % - Akzent5 5 2 2 2 2 3 3" xfId="3349"/>
    <cellStyle name="20 % - Akzent5 5 2 2 2 2 4" xfId="3350"/>
    <cellStyle name="20 % - Akzent5 5 2 2 2 2 4 2" xfId="3351"/>
    <cellStyle name="20 % - Akzent5 5 2 2 2 2 4 3" xfId="3352"/>
    <cellStyle name="20 % - Akzent5 5 2 2 2 2 5" xfId="3353"/>
    <cellStyle name="20 % - Akzent5 5 2 2 2 2 5 2" xfId="3354"/>
    <cellStyle name="20 % - Akzent5 5 2 2 2 2 6" xfId="3355"/>
    <cellStyle name="20 % - Akzent5 5 2 2 2 2 7" xfId="3356"/>
    <cellStyle name="20 % - Akzent5 5 2 2 2 3" xfId="3357"/>
    <cellStyle name="20 % - Akzent5 5 2 2 2 3 2" xfId="3358"/>
    <cellStyle name="20 % - Akzent5 5 2 2 2 3 2 2" xfId="3359"/>
    <cellStyle name="20 % - Akzent5 5 2 2 2 3 2 3" xfId="3360"/>
    <cellStyle name="20 % - Akzent5 5 2 2 2 3 3" xfId="3361"/>
    <cellStyle name="20 % - Akzent5 5 2 2 2 3 3 2" xfId="3362"/>
    <cellStyle name="20 % - Akzent5 5 2 2 2 3 3 3" xfId="3363"/>
    <cellStyle name="20 % - Akzent5 5 2 2 2 3 4" xfId="3364"/>
    <cellStyle name="20 % - Akzent5 5 2 2 2 3 4 2" xfId="3365"/>
    <cellStyle name="20 % - Akzent5 5 2 2 2 3 5" xfId="3366"/>
    <cellStyle name="20 % - Akzent5 5 2 2 2 3 6" xfId="3367"/>
    <cellStyle name="20 % - Akzent5 5 2 2 2 4" xfId="3368"/>
    <cellStyle name="20 % - Akzent5 5 2 2 2 4 2" xfId="3369"/>
    <cellStyle name="20 % - Akzent5 5 2 2 2 4 3" xfId="3370"/>
    <cellStyle name="20 % - Akzent5 5 2 2 2 5" xfId="3371"/>
    <cellStyle name="20 % - Akzent5 5 2 2 2 5 2" xfId="3372"/>
    <cellStyle name="20 % - Akzent5 5 2 2 2 5 3" xfId="3373"/>
    <cellStyle name="20 % - Akzent5 5 2 2 2 6" xfId="3374"/>
    <cellStyle name="20 % - Akzent5 5 2 2 2 6 2" xfId="3375"/>
    <cellStyle name="20 % - Akzent5 5 2 2 2 7" xfId="3376"/>
    <cellStyle name="20 % - Akzent5 5 2 2 2 8" xfId="3377"/>
    <cellStyle name="20 % - Akzent5 5 2 2 3" xfId="3378"/>
    <cellStyle name="20 % - Akzent5 5 2 2 3 2" xfId="3379"/>
    <cellStyle name="20 % - Akzent5 5 2 2 3 2 2" xfId="3380"/>
    <cellStyle name="20 % - Akzent5 5 2 2 3 2 2 2" xfId="3381"/>
    <cellStyle name="20 % - Akzent5 5 2 2 3 2 2 2 2" xfId="3382"/>
    <cellStyle name="20 % - Akzent5 5 2 2 3 2 2 2 3" xfId="3383"/>
    <cellStyle name="20 % - Akzent5 5 2 2 3 2 2 3" xfId="3384"/>
    <cellStyle name="20 % - Akzent5 5 2 2 3 2 2 3 2" xfId="3385"/>
    <cellStyle name="20 % - Akzent5 5 2 2 3 2 2 3 3" xfId="3386"/>
    <cellStyle name="20 % - Akzent5 5 2 2 3 2 2 4" xfId="3387"/>
    <cellStyle name="20 % - Akzent5 5 2 2 3 2 2 4 2" xfId="3388"/>
    <cellStyle name="20 % - Akzent5 5 2 2 3 2 2 5" xfId="3389"/>
    <cellStyle name="20 % - Akzent5 5 2 2 3 2 2 6" xfId="3390"/>
    <cellStyle name="20 % - Akzent5 5 2 2 3 2 3" xfId="3391"/>
    <cellStyle name="20 % - Akzent5 5 2 2 3 2 3 2" xfId="3392"/>
    <cellStyle name="20 % - Akzent5 5 2 2 3 2 3 3" xfId="3393"/>
    <cellStyle name="20 % - Akzent5 5 2 2 3 2 4" xfId="3394"/>
    <cellStyle name="20 % - Akzent5 5 2 2 3 2 4 2" xfId="3395"/>
    <cellStyle name="20 % - Akzent5 5 2 2 3 2 4 3" xfId="3396"/>
    <cellStyle name="20 % - Akzent5 5 2 2 3 2 5" xfId="3397"/>
    <cellStyle name="20 % - Akzent5 5 2 2 3 2 5 2" xfId="3398"/>
    <cellStyle name="20 % - Akzent5 5 2 2 3 2 6" xfId="3399"/>
    <cellStyle name="20 % - Akzent5 5 2 2 3 2 7" xfId="3400"/>
    <cellStyle name="20 % - Akzent5 5 2 2 3 3" xfId="3401"/>
    <cellStyle name="20 % - Akzent5 5 2 2 3 3 2" xfId="3402"/>
    <cellStyle name="20 % - Akzent5 5 2 2 3 3 2 2" xfId="3403"/>
    <cellStyle name="20 % - Akzent5 5 2 2 3 3 2 3" xfId="3404"/>
    <cellStyle name="20 % - Akzent5 5 2 2 3 3 3" xfId="3405"/>
    <cellStyle name="20 % - Akzent5 5 2 2 3 3 3 2" xfId="3406"/>
    <cellStyle name="20 % - Akzent5 5 2 2 3 3 3 3" xfId="3407"/>
    <cellStyle name="20 % - Akzent5 5 2 2 3 3 4" xfId="3408"/>
    <cellStyle name="20 % - Akzent5 5 2 2 3 3 4 2" xfId="3409"/>
    <cellStyle name="20 % - Akzent5 5 2 2 3 3 5" xfId="3410"/>
    <cellStyle name="20 % - Akzent5 5 2 2 3 3 6" xfId="3411"/>
    <cellStyle name="20 % - Akzent5 5 2 2 3 4" xfId="3412"/>
    <cellStyle name="20 % - Akzent5 5 2 2 3 4 2" xfId="3413"/>
    <cellStyle name="20 % - Akzent5 5 2 2 3 4 3" xfId="3414"/>
    <cellStyle name="20 % - Akzent5 5 2 2 3 5" xfId="3415"/>
    <cellStyle name="20 % - Akzent5 5 2 2 3 5 2" xfId="3416"/>
    <cellStyle name="20 % - Akzent5 5 2 2 3 5 3" xfId="3417"/>
    <cellStyle name="20 % - Akzent5 5 2 2 3 6" xfId="3418"/>
    <cellStyle name="20 % - Akzent5 5 2 2 3 6 2" xfId="3419"/>
    <cellStyle name="20 % - Akzent5 5 2 2 3 7" xfId="3420"/>
    <cellStyle name="20 % - Akzent5 5 2 2 3 8" xfId="3421"/>
    <cellStyle name="20 % - Akzent5 5 2 2 4" xfId="3422"/>
    <cellStyle name="20 % - Akzent5 5 2 2 4 2" xfId="3423"/>
    <cellStyle name="20 % - Akzent5 5 2 2 4 2 2" xfId="3424"/>
    <cellStyle name="20 % - Akzent5 5 2 2 4 2 2 2" xfId="3425"/>
    <cellStyle name="20 % - Akzent5 5 2 2 4 2 2 3" xfId="3426"/>
    <cellStyle name="20 % - Akzent5 5 2 2 4 2 3" xfId="3427"/>
    <cellStyle name="20 % - Akzent5 5 2 2 4 2 3 2" xfId="3428"/>
    <cellStyle name="20 % - Akzent5 5 2 2 4 2 3 3" xfId="3429"/>
    <cellStyle name="20 % - Akzent5 5 2 2 4 2 4" xfId="3430"/>
    <cellStyle name="20 % - Akzent5 5 2 2 4 2 4 2" xfId="3431"/>
    <cellStyle name="20 % - Akzent5 5 2 2 4 2 5" xfId="3432"/>
    <cellStyle name="20 % - Akzent5 5 2 2 4 2 6" xfId="3433"/>
    <cellStyle name="20 % - Akzent5 5 2 2 4 3" xfId="3434"/>
    <cellStyle name="20 % - Akzent5 5 2 2 4 3 2" xfId="3435"/>
    <cellStyle name="20 % - Akzent5 5 2 2 4 3 3" xfId="3436"/>
    <cellStyle name="20 % - Akzent5 5 2 2 4 4" xfId="3437"/>
    <cellStyle name="20 % - Akzent5 5 2 2 4 4 2" xfId="3438"/>
    <cellStyle name="20 % - Akzent5 5 2 2 4 4 3" xfId="3439"/>
    <cellStyle name="20 % - Akzent5 5 2 2 4 5" xfId="3440"/>
    <cellStyle name="20 % - Akzent5 5 2 2 4 5 2" xfId="3441"/>
    <cellStyle name="20 % - Akzent5 5 2 2 4 6" xfId="3442"/>
    <cellStyle name="20 % - Akzent5 5 2 2 4 7" xfId="3443"/>
    <cellStyle name="20 % - Akzent5 5 2 2 5" xfId="3444"/>
    <cellStyle name="20 % - Akzent5 5 2 2 5 2" xfId="3445"/>
    <cellStyle name="20 % - Akzent5 5 2 2 5 2 2" xfId="3446"/>
    <cellStyle name="20 % - Akzent5 5 2 2 5 2 3" xfId="3447"/>
    <cellStyle name="20 % - Akzent5 5 2 2 5 3" xfId="3448"/>
    <cellStyle name="20 % - Akzent5 5 2 2 5 3 2" xfId="3449"/>
    <cellStyle name="20 % - Akzent5 5 2 2 5 3 3" xfId="3450"/>
    <cellStyle name="20 % - Akzent5 5 2 2 5 4" xfId="3451"/>
    <cellStyle name="20 % - Akzent5 5 2 2 5 4 2" xfId="3452"/>
    <cellStyle name="20 % - Akzent5 5 2 2 5 5" xfId="3453"/>
    <cellStyle name="20 % - Akzent5 5 2 2 5 6" xfId="3454"/>
    <cellStyle name="20 % - Akzent5 5 2 2 6" xfId="3455"/>
    <cellStyle name="20 % - Akzent5 5 2 2 6 2" xfId="3456"/>
    <cellStyle name="20 % - Akzent5 5 2 2 6 3" xfId="3457"/>
    <cellStyle name="20 % - Akzent5 5 2 2 7" xfId="3458"/>
    <cellStyle name="20 % - Akzent5 5 2 2 7 2" xfId="3459"/>
    <cellStyle name="20 % - Akzent5 5 2 2 7 3" xfId="3460"/>
    <cellStyle name="20 % - Akzent5 5 2 2 8" xfId="3461"/>
    <cellStyle name="20 % - Akzent5 5 2 2 8 2" xfId="3462"/>
    <cellStyle name="20 % - Akzent5 5 2 2 9" xfId="3463"/>
    <cellStyle name="20 % - Akzent5 5 2 3" xfId="3464"/>
    <cellStyle name="20 % - Akzent5 5 2 3 2" xfId="3465"/>
    <cellStyle name="20 % - Akzent5 5 2 3 2 2" xfId="3466"/>
    <cellStyle name="20 % - Akzent5 5 2 3 2 2 2" xfId="3467"/>
    <cellStyle name="20 % - Akzent5 5 2 3 2 2 2 2" xfId="3468"/>
    <cellStyle name="20 % - Akzent5 5 2 3 2 2 2 3" xfId="3469"/>
    <cellStyle name="20 % - Akzent5 5 2 3 2 2 3" xfId="3470"/>
    <cellStyle name="20 % - Akzent5 5 2 3 2 2 3 2" xfId="3471"/>
    <cellStyle name="20 % - Akzent5 5 2 3 2 2 3 3" xfId="3472"/>
    <cellStyle name="20 % - Akzent5 5 2 3 2 2 4" xfId="3473"/>
    <cellStyle name="20 % - Akzent5 5 2 3 2 2 4 2" xfId="3474"/>
    <cellStyle name="20 % - Akzent5 5 2 3 2 2 5" xfId="3475"/>
    <cellStyle name="20 % - Akzent5 5 2 3 2 2 6" xfId="3476"/>
    <cellStyle name="20 % - Akzent5 5 2 3 2 3" xfId="3477"/>
    <cellStyle name="20 % - Akzent5 5 2 3 2 3 2" xfId="3478"/>
    <cellStyle name="20 % - Akzent5 5 2 3 2 3 3" xfId="3479"/>
    <cellStyle name="20 % - Akzent5 5 2 3 2 4" xfId="3480"/>
    <cellStyle name="20 % - Akzent5 5 2 3 2 4 2" xfId="3481"/>
    <cellStyle name="20 % - Akzent5 5 2 3 2 4 3" xfId="3482"/>
    <cellStyle name="20 % - Akzent5 5 2 3 2 5" xfId="3483"/>
    <cellStyle name="20 % - Akzent5 5 2 3 2 5 2" xfId="3484"/>
    <cellStyle name="20 % - Akzent5 5 2 3 2 6" xfId="3485"/>
    <cellStyle name="20 % - Akzent5 5 2 3 2 7" xfId="3486"/>
    <cellStyle name="20 % - Akzent5 5 2 3 3" xfId="3487"/>
    <cellStyle name="20 % - Akzent5 5 2 3 3 2" xfId="3488"/>
    <cellStyle name="20 % - Akzent5 5 2 3 3 2 2" xfId="3489"/>
    <cellStyle name="20 % - Akzent5 5 2 3 3 2 3" xfId="3490"/>
    <cellStyle name="20 % - Akzent5 5 2 3 3 3" xfId="3491"/>
    <cellStyle name="20 % - Akzent5 5 2 3 3 3 2" xfId="3492"/>
    <cellStyle name="20 % - Akzent5 5 2 3 3 3 3" xfId="3493"/>
    <cellStyle name="20 % - Akzent5 5 2 3 3 4" xfId="3494"/>
    <cellStyle name="20 % - Akzent5 5 2 3 3 4 2" xfId="3495"/>
    <cellStyle name="20 % - Akzent5 5 2 3 3 5" xfId="3496"/>
    <cellStyle name="20 % - Akzent5 5 2 3 3 6" xfId="3497"/>
    <cellStyle name="20 % - Akzent5 5 2 3 4" xfId="3498"/>
    <cellStyle name="20 % - Akzent5 5 2 3 4 2" xfId="3499"/>
    <cellStyle name="20 % - Akzent5 5 2 3 4 3" xfId="3500"/>
    <cellStyle name="20 % - Akzent5 5 2 3 5" xfId="3501"/>
    <cellStyle name="20 % - Akzent5 5 2 3 5 2" xfId="3502"/>
    <cellStyle name="20 % - Akzent5 5 2 3 5 3" xfId="3503"/>
    <cellStyle name="20 % - Akzent5 5 2 3 6" xfId="3504"/>
    <cellStyle name="20 % - Akzent5 5 2 3 6 2" xfId="3505"/>
    <cellStyle name="20 % - Akzent5 5 2 3 7" xfId="3506"/>
    <cellStyle name="20 % - Akzent5 5 2 3 8" xfId="3507"/>
    <cellStyle name="20 % - Akzent5 5 2 4" xfId="3508"/>
    <cellStyle name="20 % - Akzent5 5 2 4 2" xfId="3509"/>
    <cellStyle name="20 % - Akzent5 5 2 4 2 2" xfId="3510"/>
    <cellStyle name="20 % - Akzent5 5 2 4 2 2 2" xfId="3511"/>
    <cellStyle name="20 % - Akzent5 5 2 4 2 2 2 2" xfId="3512"/>
    <cellStyle name="20 % - Akzent5 5 2 4 2 2 2 3" xfId="3513"/>
    <cellStyle name="20 % - Akzent5 5 2 4 2 2 3" xfId="3514"/>
    <cellStyle name="20 % - Akzent5 5 2 4 2 2 3 2" xfId="3515"/>
    <cellStyle name="20 % - Akzent5 5 2 4 2 2 3 3" xfId="3516"/>
    <cellStyle name="20 % - Akzent5 5 2 4 2 2 4" xfId="3517"/>
    <cellStyle name="20 % - Akzent5 5 2 4 2 2 4 2" xfId="3518"/>
    <cellStyle name="20 % - Akzent5 5 2 4 2 2 5" xfId="3519"/>
    <cellStyle name="20 % - Akzent5 5 2 4 2 2 6" xfId="3520"/>
    <cellStyle name="20 % - Akzent5 5 2 4 2 3" xfId="3521"/>
    <cellStyle name="20 % - Akzent5 5 2 4 2 3 2" xfId="3522"/>
    <cellStyle name="20 % - Akzent5 5 2 4 2 3 3" xfId="3523"/>
    <cellStyle name="20 % - Akzent5 5 2 4 2 4" xfId="3524"/>
    <cellStyle name="20 % - Akzent5 5 2 4 2 4 2" xfId="3525"/>
    <cellStyle name="20 % - Akzent5 5 2 4 2 4 3" xfId="3526"/>
    <cellStyle name="20 % - Akzent5 5 2 4 2 5" xfId="3527"/>
    <cellStyle name="20 % - Akzent5 5 2 4 2 5 2" xfId="3528"/>
    <cellStyle name="20 % - Akzent5 5 2 4 2 6" xfId="3529"/>
    <cellStyle name="20 % - Akzent5 5 2 4 2 7" xfId="3530"/>
    <cellStyle name="20 % - Akzent5 5 2 4 3" xfId="3531"/>
    <cellStyle name="20 % - Akzent5 5 2 4 3 2" xfId="3532"/>
    <cellStyle name="20 % - Akzent5 5 2 4 3 2 2" xfId="3533"/>
    <cellStyle name="20 % - Akzent5 5 2 4 3 2 3" xfId="3534"/>
    <cellStyle name="20 % - Akzent5 5 2 4 3 3" xfId="3535"/>
    <cellStyle name="20 % - Akzent5 5 2 4 3 3 2" xfId="3536"/>
    <cellStyle name="20 % - Akzent5 5 2 4 3 3 3" xfId="3537"/>
    <cellStyle name="20 % - Akzent5 5 2 4 3 4" xfId="3538"/>
    <cellStyle name="20 % - Akzent5 5 2 4 3 4 2" xfId="3539"/>
    <cellStyle name="20 % - Akzent5 5 2 4 3 5" xfId="3540"/>
    <cellStyle name="20 % - Akzent5 5 2 4 3 6" xfId="3541"/>
    <cellStyle name="20 % - Akzent5 5 2 4 4" xfId="3542"/>
    <cellStyle name="20 % - Akzent5 5 2 4 4 2" xfId="3543"/>
    <cellStyle name="20 % - Akzent5 5 2 4 4 3" xfId="3544"/>
    <cellStyle name="20 % - Akzent5 5 2 4 5" xfId="3545"/>
    <cellStyle name="20 % - Akzent5 5 2 4 5 2" xfId="3546"/>
    <cellStyle name="20 % - Akzent5 5 2 4 5 3" xfId="3547"/>
    <cellStyle name="20 % - Akzent5 5 2 4 6" xfId="3548"/>
    <cellStyle name="20 % - Akzent5 5 2 4 6 2" xfId="3549"/>
    <cellStyle name="20 % - Akzent5 5 2 4 7" xfId="3550"/>
    <cellStyle name="20 % - Akzent5 5 2 4 8" xfId="3551"/>
    <cellStyle name="20 % - Akzent5 5 2 5" xfId="3552"/>
    <cellStyle name="20 % - Akzent5 5 2 5 2" xfId="3553"/>
    <cellStyle name="20 % - Akzent5 5 2 5 2 2" xfId="3554"/>
    <cellStyle name="20 % - Akzent5 5 2 5 2 2 2" xfId="3555"/>
    <cellStyle name="20 % - Akzent5 5 2 5 2 2 3" xfId="3556"/>
    <cellStyle name="20 % - Akzent5 5 2 5 2 3" xfId="3557"/>
    <cellStyle name="20 % - Akzent5 5 2 5 2 3 2" xfId="3558"/>
    <cellStyle name="20 % - Akzent5 5 2 5 2 3 3" xfId="3559"/>
    <cellStyle name="20 % - Akzent5 5 2 5 2 4" xfId="3560"/>
    <cellStyle name="20 % - Akzent5 5 2 5 2 4 2" xfId="3561"/>
    <cellStyle name="20 % - Akzent5 5 2 5 2 5" xfId="3562"/>
    <cellStyle name="20 % - Akzent5 5 2 5 2 6" xfId="3563"/>
    <cellStyle name="20 % - Akzent5 5 2 5 3" xfId="3564"/>
    <cellStyle name="20 % - Akzent5 5 2 5 3 2" xfId="3565"/>
    <cellStyle name="20 % - Akzent5 5 2 5 3 3" xfId="3566"/>
    <cellStyle name="20 % - Akzent5 5 2 5 4" xfId="3567"/>
    <cellStyle name="20 % - Akzent5 5 2 5 4 2" xfId="3568"/>
    <cellStyle name="20 % - Akzent5 5 2 5 4 3" xfId="3569"/>
    <cellStyle name="20 % - Akzent5 5 2 5 5" xfId="3570"/>
    <cellStyle name="20 % - Akzent5 5 2 5 5 2" xfId="3571"/>
    <cellStyle name="20 % - Akzent5 5 2 5 6" xfId="3572"/>
    <cellStyle name="20 % - Akzent5 5 2 5 7" xfId="3573"/>
    <cellStyle name="20 % - Akzent5 5 2 6" xfId="3574"/>
    <cellStyle name="20 % - Akzent5 5 2 6 2" xfId="3575"/>
    <cellStyle name="20 % - Akzent5 5 2 6 2 2" xfId="3576"/>
    <cellStyle name="20 % - Akzent5 5 2 6 2 3" xfId="3577"/>
    <cellStyle name="20 % - Akzent5 5 2 6 3" xfId="3578"/>
    <cellStyle name="20 % - Akzent5 5 2 6 3 2" xfId="3579"/>
    <cellStyle name="20 % - Akzent5 5 2 6 3 3" xfId="3580"/>
    <cellStyle name="20 % - Akzent5 5 2 6 4" xfId="3581"/>
    <cellStyle name="20 % - Akzent5 5 2 6 4 2" xfId="3582"/>
    <cellStyle name="20 % - Akzent5 5 2 6 5" xfId="3583"/>
    <cellStyle name="20 % - Akzent5 5 2 6 6" xfId="3584"/>
    <cellStyle name="20 % - Akzent5 5 2 7" xfId="3585"/>
    <cellStyle name="20 % - Akzent5 5 2 7 2" xfId="3586"/>
    <cellStyle name="20 % - Akzent5 5 2 7 3" xfId="3587"/>
    <cellStyle name="20 % - Akzent5 5 2 8" xfId="3588"/>
    <cellStyle name="20 % - Akzent5 5 2 8 2" xfId="3589"/>
    <cellStyle name="20 % - Akzent5 5 2 8 3" xfId="3590"/>
    <cellStyle name="20 % - Akzent5 5 2 9" xfId="3591"/>
    <cellStyle name="20 % - Akzent5 5 2 9 2" xfId="3592"/>
    <cellStyle name="20 % - Akzent5 6" xfId="3593"/>
    <cellStyle name="20 % - Akzent5 6 10" xfId="3594"/>
    <cellStyle name="20 % - Akzent5 6 2" xfId="3595"/>
    <cellStyle name="20 % - Akzent5 6 2 2" xfId="3596"/>
    <cellStyle name="20 % - Akzent5 6 2 2 2" xfId="3597"/>
    <cellStyle name="20 % - Akzent5 6 2 2 2 2" xfId="3598"/>
    <cellStyle name="20 % - Akzent5 6 2 2 2 2 2" xfId="3599"/>
    <cellStyle name="20 % - Akzent5 6 2 2 2 2 3" xfId="3600"/>
    <cellStyle name="20 % - Akzent5 6 2 2 2 3" xfId="3601"/>
    <cellStyle name="20 % - Akzent5 6 2 2 2 3 2" xfId="3602"/>
    <cellStyle name="20 % - Akzent5 6 2 2 2 3 3" xfId="3603"/>
    <cellStyle name="20 % - Akzent5 6 2 2 2 4" xfId="3604"/>
    <cellStyle name="20 % - Akzent5 6 2 2 2 4 2" xfId="3605"/>
    <cellStyle name="20 % - Akzent5 6 2 2 2 5" xfId="3606"/>
    <cellStyle name="20 % - Akzent5 6 2 2 2 6" xfId="3607"/>
    <cellStyle name="20 % - Akzent5 6 2 2 3" xfId="3608"/>
    <cellStyle name="20 % - Akzent5 6 2 2 3 2" xfId="3609"/>
    <cellStyle name="20 % - Akzent5 6 2 2 3 3" xfId="3610"/>
    <cellStyle name="20 % - Akzent5 6 2 2 4" xfId="3611"/>
    <cellStyle name="20 % - Akzent5 6 2 2 4 2" xfId="3612"/>
    <cellStyle name="20 % - Akzent5 6 2 2 4 3" xfId="3613"/>
    <cellStyle name="20 % - Akzent5 6 2 2 5" xfId="3614"/>
    <cellStyle name="20 % - Akzent5 6 2 2 5 2" xfId="3615"/>
    <cellStyle name="20 % - Akzent5 6 2 2 6" xfId="3616"/>
    <cellStyle name="20 % - Akzent5 6 2 2 7" xfId="3617"/>
    <cellStyle name="20 % - Akzent5 6 2 3" xfId="3618"/>
    <cellStyle name="20 % - Akzent5 6 2 3 2" xfId="3619"/>
    <cellStyle name="20 % - Akzent5 6 2 3 2 2" xfId="3620"/>
    <cellStyle name="20 % - Akzent5 6 2 3 2 3" xfId="3621"/>
    <cellStyle name="20 % - Akzent5 6 2 3 3" xfId="3622"/>
    <cellStyle name="20 % - Akzent5 6 2 3 3 2" xfId="3623"/>
    <cellStyle name="20 % - Akzent5 6 2 3 3 3" xfId="3624"/>
    <cellStyle name="20 % - Akzent5 6 2 3 4" xfId="3625"/>
    <cellStyle name="20 % - Akzent5 6 2 3 4 2" xfId="3626"/>
    <cellStyle name="20 % - Akzent5 6 2 3 5" xfId="3627"/>
    <cellStyle name="20 % - Akzent5 6 2 3 6" xfId="3628"/>
    <cellStyle name="20 % - Akzent5 6 2 4" xfId="3629"/>
    <cellStyle name="20 % - Akzent5 6 2 4 2" xfId="3630"/>
    <cellStyle name="20 % - Akzent5 6 2 4 3" xfId="3631"/>
    <cellStyle name="20 % - Akzent5 6 2 5" xfId="3632"/>
    <cellStyle name="20 % - Akzent5 6 2 5 2" xfId="3633"/>
    <cellStyle name="20 % - Akzent5 6 2 5 3" xfId="3634"/>
    <cellStyle name="20 % - Akzent5 6 2 6" xfId="3635"/>
    <cellStyle name="20 % - Akzent5 6 2 6 2" xfId="3636"/>
    <cellStyle name="20 % - Akzent5 6 2 7" xfId="3637"/>
    <cellStyle name="20 % - Akzent5 6 2 8" xfId="3638"/>
    <cellStyle name="20 % - Akzent5 6 3" xfId="3639"/>
    <cellStyle name="20 % - Akzent5 6 3 2" xfId="3640"/>
    <cellStyle name="20 % - Akzent5 6 3 2 2" xfId="3641"/>
    <cellStyle name="20 % - Akzent5 6 3 2 2 2" xfId="3642"/>
    <cellStyle name="20 % - Akzent5 6 3 2 2 2 2" xfId="3643"/>
    <cellStyle name="20 % - Akzent5 6 3 2 2 2 3" xfId="3644"/>
    <cellStyle name="20 % - Akzent5 6 3 2 2 3" xfId="3645"/>
    <cellStyle name="20 % - Akzent5 6 3 2 2 3 2" xfId="3646"/>
    <cellStyle name="20 % - Akzent5 6 3 2 2 3 3" xfId="3647"/>
    <cellStyle name="20 % - Akzent5 6 3 2 2 4" xfId="3648"/>
    <cellStyle name="20 % - Akzent5 6 3 2 2 4 2" xfId="3649"/>
    <cellStyle name="20 % - Akzent5 6 3 2 2 5" xfId="3650"/>
    <cellStyle name="20 % - Akzent5 6 3 2 2 6" xfId="3651"/>
    <cellStyle name="20 % - Akzent5 6 3 2 3" xfId="3652"/>
    <cellStyle name="20 % - Akzent5 6 3 2 3 2" xfId="3653"/>
    <cellStyle name="20 % - Akzent5 6 3 2 3 3" xfId="3654"/>
    <cellStyle name="20 % - Akzent5 6 3 2 4" xfId="3655"/>
    <cellStyle name="20 % - Akzent5 6 3 2 4 2" xfId="3656"/>
    <cellStyle name="20 % - Akzent5 6 3 2 4 3" xfId="3657"/>
    <cellStyle name="20 % - Akzent5 6 3 2 5" xfId="3658"/>
    <cellStyle name="20 % - Akzent5 6 3 2 5 2" xfId="3659"/>
    <cellStyle name="20 % - Akzent5 6 3 2 6" xfId="3660"/>
    <cellStyle name="20 % - Akzent5 6 3 2 7" xfId="3661"/>
    <cellStyle name="20 % - Akzent5 6 3 3" xfId="3662"/>
    <cellStyle name="20 % - Akzent5 6 3 3 2" xfId="3663"/>
    <cellStyle name="20 % - Akzent5 6 3 3 2 2" xfId="3664"/>
    <cellStyle name="20 % - Akzent5 6 3 3 2 3" xfId="3665"/>
    <cellStyle name="20 % - Akzent5 6 3 3 3" xfId="3666"/>
    <cellStyle name="20 % - Akzent5 6 3 3 3 2" xfId="3667"/>
    <cellStyle name="20 % - Akzent5 6 3 3 3 3" xfId="3668"/>
    <cellStyle name="20 % - Akzent5 6 3 3 4" xfId="3669"/>
    <cellStyle name="20 % - Akzent5 6 3 3 4 2" xfId="3670"/>
    <cellStyle name="20 % - Akzent5 6 3 3 5" xfId="3671"/>
    <cellStyle name="20 % - Akzent5 6 3 3 6" xfId="3672"/>
    <cellStyle name="20 % - Akzent5 6 3 4" xfId="3673"/>
    <cellStyle name="20 % - Akzent5 6 3 4 2" xfId="3674"/>
    <cellStyle name="20 % - Akzent5 6 3 4 3" xfId="3675"/>
    <cellStyle name="20 % - Akzent5 6 3 5" xfId="3676"/>
    <cellStyle name="20 % - Akzent5 6 3 5 2" xfId="3677"/>
    <cellStyle name="20 % - Akzent5 6 3 5 3" xfId="3678"/>
    <cellStyle name="20 % - Akzent5 6 3 6" xfId="3679"/>
    <cellStyle name="20 % - Akzent5 6 3 6 2" xfId="3680"/>
    <cellStyle name="20 % - Akzent5 6 3 7" xfId="3681"/>
    <cellStyle name="20 % - Akzent5 6 3 8" xfId="3682"/>
    <cellStyle name="20 % - Akzent5 6 4" xfId="3683"/>
    <cellStyle name="20 % - Akzent5 6 4 2" xfId="3684"/>
    <cellStyle name="20 % - Akzent5 6 4 2 2" xfId="3685"/>
    <cellStyle name="20 % - Akzent5 6 4 2 2 2" xfId="3686"/>
    <cellStyle name="20 % - Akzent5 6 4 2 2 3" xfId="3687"/>
    <cellStyle name="20 % - Akzent5 6 4 2 3" xfId="3688"/>
    <cellStyle name="20 % - Akzent5 6 4 2 3 2" xfId="3689"/>
    <cellStyle name="20 % - Akzent5 6 4 2 3 3" xfId="3690"/>
    <cellStyle name="20 % - Akzent5 6 4 2 4" xfId="3691"/>
    <cellStyle name="20 % - Akzent5 6 4 2 4 2" xfId="3692"/>
    <cellStyle name="20 % - Akzent5 6 4 2 5" xfId="3693"/>
    <cellStyle name="20 % - Akzent5 6 4 2 6" xfId="3694"/>
    <cellStyle name="20 % - Akzent5 6 4 3" xfId="3695"/>
    <cellStyle name="20 % - Akzent5 6 4 3 2" xfId="3696"/>
    <cellStyle name="20 % - Akzent5 6 4 3 3" xfId="3697"/>
    <cellStyle name="20 % - Akzent5 6 4 4" xfId="3698"/>
    <cellStyle name="20 % - Akzent5 6 4 4 2" xfId="3699"/>
    <cellStyle name="20 % - Akzent5 6 4 4 3" xfId="3700"/>
    <cellStyle name="20 % - Akzent5 6 4 5" xfId="3701"/>
    <cellStyle name="20 % - Akzent5 6 4 5 2" xfId="3702"/>
    <cellStyle name="20 % - Akzent5 6 4 6" xfId="3703"/>
    <cellStyle name="20 % - Akzent5 6 4 7" xfId="3704"/>
    <cellStyle name="20 % - Akzent5 6 5" xfId="3705"/>
    <cellStyle name="20 % - Akzent5 6 5 2" xfId="3706"/>
    <cellStyle name="20 % - Akzent5 6 5 2 2" xfId="3707"/>
    <cellStyle name="20 % - Akzent5 6 5 2 3" xfId="3708"/>
    <cellStyle name="20 % - Akzent5 6 5 3" xfId="3709"/>
    <cellStyle name="20 % - Akzent5 6 5 3 2" xfId="3710"/>
    <cellStyle name="20 % - Akzent5 6 5 3 3" xfId="3711"/>
    <cellStyle name="20 % - Akzent5 6 5 4" xfId="3712"/>
    <cellStyle name="20 % - Akzent5 6 5 4 2" xfId="3713"/>
    <cellStyle name="20 % - Akzent5 6 5 5" xfId="3714"/>
    <cellStyle name="20 % - Akzent5 6 5 6" xfId="3715"/>
    <cellStyle name="20 % - Akzent5 6 6" xfId="3716"/>
    <cellStyle name="20 % - Akzent5 6 6 2" xfId="3717"/>
    <cellStyle name="20 % - Akzent5 6 6 3" xfId="3718"/>
    <cellStyle name="20 % - Akzent5 6 7" xfId="3719"/>
    <cellStyle name="20 % - Akzent5 6 7 2" xfId="3720"/>
    <cellStyle name="20 % - Akzent5 6 7 3" xfId="3721"/>
    <cellStyle name="20 % - Akzent5 6 8" xfId="3722"/>
    <cellStyle name="20 % - Akzent5 6 8 2" xfId="3723"/>
    <cellStyle name="20 % - Akzent5 6 9" xfId="3724"/>
    <cellStyle name="20 % - Akzent5 7" xfId="3725"/>
    <cellStyle name="20 % - Akzent5 7 2" xfId="3726"/>
    <cellStyle name="20 % - Akzent5 7 2 2" xfId="3727"/>
    <cellStyle name="20 % - Akzent5 7 2 2 2" xfId="3728"/>
    <cellStyle name="20 % - Akzent5 7 2 2 2 2" xfId="3729"/>
    <cellStyle name="20 % - Akzent5 7 2 2 2 3" xfId="3730"/>
    <cellStyle name="20 % - Akzent5 7 2 2 3" xfId="3731"/>
    <cellStyle name="20 % - Akzent5 7 2 2 3 2" xfId="3732"/>
    <cellStyle name="20 % - Akzent5 7 2 2 3 3" xfId="3733"/>
    <cellStyle name="20 % - Akzent5 7 2 2 4" xfId="3734"/>
    <cellStyle name="20 % - Akzent5 7 2 2 4 2" xfId="3735"/>
    <cellStyle name="20 % - Akzent5 7 2 2 5" xfId="3736"/>
    <cellStyle name="20 % - Akzent5 7 2 2 6" xfId="3737"/>
    <cellStyle name="20 % - Akzent5 7 2 3" xfId="3738"/>
    <cellStyle name="20 % - Akzent5 7 2 3 2" xfId="3739"/>
    <cellStyle name="20 % - Akzent5 7 2 3 3" xfId="3740"/>
    <cellStyle name="20 % - Akzent5 7 2 4" xfId="3741"/>
    <cellStyle name="20 % - Akzent5 7 2 4 2" xfId="3742"/>
    <cellStyle name="20 % - Akzent5 7 2 4 3" xfId="3743"/>
    <cellStyle name="20 % - Akzent5 7 2 5" xfId="3744"/>
    <cellStyle name="20 % - Akzent5 7 2 5 2" xfId="3745"/>
    <cellStyle name="20 % - Akzent5 7 2 6" xfId="3746"/>
    <cellStyle name="20 % - Akzent5 7 2 7" xfId="3747"/>
    <cellStyle name="20 % - Akzent5 7 3" xfId="3748"/>
    <cellStyle name="20 % - Akzent5 7 3 2" xfId="3749"/>
    <cellStyle name="20 % - Akzent5 7 3 2 2" xfId="3750"/>
    <cellStyle name="20 % - Akzent5 7 3 2 3" xfId="3751"/>
    <cellStyle name="20 % - Akzent5 7 3 3" xfId="3752"/>
    <cellStyle name="20 % - Akzent5 7 3 3 2" xfId="3753"/>
    <cellStyle name="20 % - Akzent5 7 3 3 3" xfId="3754"/>
    <cellStyle name="20 % - Akzent5 7 3 4" xfId="3755"/>
    <cellStyle name="20 % - Akzent5 7 3 4 2" xfId="3756"/>
    <cellStyle name="20 % - Akzent5 7 3 5" xfId="3757"/>
    <cellStyle name="20 % - Akzent5 7 3 6" xfId="3758"/>
    <cellStyle name="20 % - Akzent5 7 4" xfId="3759"/>
    <cellStyle name="20 % - Akzent5 7 4 2" xfId="3760"/>
    <cellStyle name="20 % - Akzent5 7 4 3" xfId="3761"/>
    <cellStyle name="20 % - Akzent5 7 5" xfId="3762"/>
    <cellStyle name="20 % - Akzent5 7 5 2" xfId="3763"/>
    <cellStyle name="20 % - Akzent5 7 5 3" xfId="3764"/>
    <cellStyle name="20 % - Akzent5 7 6" xfId="3765"/>
    <cellStyle name="20 % - Akzent5 7 6 2" xfId="3766"/>
    <cellStyle name="20 % - Akzent5 7 7" xfId="3767"/>
    <cellStyle name="20 % - Akzent5 7 8" xfId="3768"/>
    <cellStyle name="20 % - Akzent6 2" xfId="93"/>
    <cellStyle name="20 % - Akzent6 2 2" xfId="94"/>
    <cellStyle name="20 % - Akzent6 2 2 2" xfId="95"/>
    <cellStyle name="20 % - Akzent6 2 2 3" xfId="33073"/>
    <cellStyle name="20 % - Akzent6 2 2 4" xfId="33148"/>
    <cellStyle name="20 % - Akzent6 2 2 5" xfId="33223"/>
    <cellStyle name="20 % - Akzent6 2 2 6" xfId="33298"/>
    <cellStyle name="20 % - Akzent6 2 3" xfId="96"/>
    <cellStyle name="20 % - Akzent6 2 3 2" xfId="33074"/>
    <cellStyle name="20 % - Akzent6 2 3 3" xfId="33149"/>
    <cellStyle name="20 % - Akzent6 2 3 4" xfId="33224"/>
    <cellStyle name="20 % - Akzent6 2 3 5" xfId="33299"/>
    <cellStyle name="20 % - Akzent6 2 4" xfId="97"/>
    <cellStyle name="20 % - Akzent6 2 4 2" xfId="33075"/>
    <cellStyle name="20 % - Akzent6 2 4 3" xfId="33150"/>
    <cellStyle name="20 % - Akzent6 2 4 4" xfId="33225"/>
    <cellStyle name="20 % - Akzent6 2 4 5" xfId="33300"/>
    <cellStyle name="20 % - Akzent6 2 5" xfId="98"/>
    <cellStyle name="20 % - Akzent6 2 6" xfId="33072"/>
    <cellStyle name="20 % - Akzent6 2 7" xfId="33147"/>
    <cellStyle name="20 % - Akzent6 2 8" xfId="33222"/>
    <cellStyle name="20 % - Akzent6 2 9" xfId="33297"/>
    <cellStyle name="20 % - Akzent6 3" xfId="99"/>
    <cellStyle name="20 % - Akzent6 3 2" xfId="100"/>
    <cellStyle name="20 % - Akzent6 3 2 10" xfId="3769"/>
    <cellStyle name="20 % - Akzent6 3 2 11" xfId="3770"/>
    <cellStyle name="20 % - Akzent6 3 2 12" xfId="33076"/>
    <cellStyle name="20 % - Akzent6 3 2 13" xfId="33151"/>
    <cellStyle name="20 % - Akzent6 3 2 14" xfId="33226"/>
    <cellStyle name="20 % - Akzent6 3 2 15" xfId="33301"/>
    <cellStyle name="20 % - Akzent6 3 2 2" xfId="3771"/>
    <cellStyle name="20 % - Akzent6 3 2 2 10" xfId="3772"/>
    <cellStyle name="20 % - Akzent6 3 2 2 2" xfId="3773"/>
    <cellStyle name="20 % - Akzent6 3 2 2 2 2" xfId="3774"/>
    <cellStyle name="20 % - Akzent6 3 2 2 2 2 2" xfId="3775"/>
    <cellStyle name="20 % - Akzent6 3 2 2 2 2 2 2" xfId="3776"/>
    <cellStyle name="20 % - Akzent6 3 2 2 2 2 2 2 2" xfId="3777"/>
    <cellStyle name="20 % - Akzent6 3 2 2 2 2 2 2 3" xfId="3778"/>
    <cellStyle name="20 % - Akzent6 3 2 2 2 2 2 3" xfId="3779"/>
    <cellStyle name="20 % - Akzent6 3 2 2 2 2 2 3 2" xfId="3780"/>
    <cellStyle name="20 % - Akzent6 3 2 2 2 2 2 3 3" xfId="3781"/>
    <cellStyle name="20 % - Akzent6 3 2 2 2 2 2 4" xfId="3782"/>
    <cellStyle name="20 % - Akzent6 3 2 2 2 2 2 4 2" xfId="3783"/>
    <cellStyle name="20 % - Akzent6 3 2 2 2 2 2 5" xfId="3784"/>
    <cellStyle name="20 % - Akzent6 3 2 2 2 2 2 6" xfId="3785"/>
    <cellStyle name="20 % - Akzent6 3 2 2 2 2 3" xfId="3786"/>
    <cellStyle name="20 % - Akzent6 3 2 2 2 2 3 2" xfId="3787"/>
    <cellStyle name="20 % - Akzent6 3 2 2 2 2 3 3" xfId="3788"/>
    <cellStyle name="20 % - Akzent6 3 2 2 2 2 4" xfId="3789"/>
    <cellStyle name="20 % - Akzent6 3 2 2 2 2 4 2" xfId="3790"/>
    <cellStyle name="20 % - Akzent6 3 2 2 2 2 4 3" xfId="3791"/>
    <cellStyle name="20 % - Akzent6 3 2 2 2 2 5" xfId="3792"/>
    <cellStyle name="20 % - Akzent6 3 2 2 2 2 5 2" xfId="3793"/>
    <cellStyle name="20 % - Akzent6 3 2 2 2 2 6" xfId="3794"/>
    <cellStyle name="20 % - Akzent6 3 2 2 2 2 7" xfId="3795"/>
    <cellStyle name="20 % - Akzent6 3 2 2 2 3" xfId="3796"/>
    <cellStyle name="20 % - Akzent6 3 2 2 2 3 2" xfId="3797"/>
    <cellStyle name="20 % - Akzent6 3 2 2 2 3 2 2" xfId="3798"/>
    <cellStyle name="20 % - Akzent6 3 2 2 2 3 2 3" xfId="3799"/>
    <cellStyle name="20 % - Akzent6 3 2 2 2 3 3" xfId="3800"/>
    <cellStyle name="20 % - Akzent6 3 2 2 2 3 3 2" xfId="3801"/>
    <cellStyle name="20 % - Akzent6 3 2 2 2 3 3 3" xfId="3802"/>
    <cellStyle name="20 % - Akzent6 3 2 2 2 3 4" xfId="3803"/>
    <cellStyle name="20 % - Akzent6 3 2 2 2 3 4 2" xfId="3804"/>
    <cellStyle name="20 % - Akzent6 3 2 2 2 3 5" xfId="3805"/>
    <cellStyle name="20 % - Akzent6 3 2 2 2 3 6" xfId="3806"/>
    <cellStyle name="20 % - Akzent6 3 2 2 2 4" xfId="3807"/>
    <cellStyle name="20 % - Akzent6 3 2 2 2 4 2" xfId="3808"/>
    <cellStyle name="20 % - Akzent6 3 2 2 2 4 3" xfId="3809"/>
    <cellStyle name="20 % - Akzent6 3 2 2 2 5" xfId="3810"/>
    <cellStyle name="20 % - Akzent6 3 2 2 2 5 2" xfId="3811"/>
    <cellStyle name="20 % - Akzent6 3 2 2 2 5 3" xfId="3812"/>
    <cellStyle name="20 % - Akzent6 3 2 2 2 6" xfId="3813"/>
    <cellStyle name="20 % - Akzent6 3 2 2 2 6 2" xfId="3814"/>
    <cellStyle name="20 % - Akzent6 3 2 2 2 7" xfId="3815"/>
    <cellStyle name="20 % - Akzent6 3 2 2 2 8" xfId="3816"/>
    <cellStyle name="20 % - Akzent6 3 2 2 3" xfId="3817"/>
    <cellStyle name="20 % - Akzent6 3 2 2 3 2" xfId="3818"/>
    <cellStyle name="20 % - Akzent6 3 2 2 3 2 2" xfId="3819"/>
    <cellStyle name="20 % - Akzent6 3 2 2 3 2 2 2" xfId="3820"/>
    <cellStyle name="20 % - Akzent6 3 2 2 3 2 2 2 2" xfId="3821"/>
    <cellStyle name="20 % - Akzent6 3 2 2 3 2 2 2 3" xfId="3822"/>
    <cellStyle name="20 % - Akzent6 3 2 2 3 2 2 3" xfId="3823"/>
    <cellStyle name="20 % - Akzent6 3 2 2 3 2 2 3 2" xfId="3824"/>
    <cellStyle name="20 % - Akzent6 3 2 2 3 2 2 3 3" xfId="3825"/>
    <cellStyle name="20 % - Akzent6 3 2 2 3 2 2 4" xfId="3826"/>
    <cellStyle name="20 % - Akzent6 3 2 2 3 2 2 4 2" xfId="3827"/>
    <cellStyle name="20 % - Akzent6 3 2 2 3 2 2 5" xfId="3828"/>
    <cellStyle name="20 % - Akzent6 3 2 2 3 2 2 6" xfId="3829"/>
    <cellStyle name="20 % - Akzent6 3 2 2 3 2 3" xfId="3830"/>
    <cellStyle name="20 % - Akzent6 3 2 2 3 2 3 2" xfId="3831"/>
    <cellStyle name="20 % - Akzent6 3 2 2 3 2 3 3" xfId="3832"/>
    <cellStyle name="20 % - Akzent6 3 2 2 3 2 4" xfId="3833"/>
    <cellStyle name="20 % - Akzent6 3 2 2 3 2 4 2" xfId="3834"/>
    <cellStyle name="20 % - Akzent6 3 2 2 3 2 4 3" xfId="3835"/>
    <cellStyle name="20 % - Akzent6 3 2 2 3 2 5" xfId="3836"/>
    <cellStyle name="20 % - Akzent6 3 2 2 3 2 5 2" xfId="3837"/>
    <cellStyle name="20 % - Akzent6 3 2 2 3 2 6" xfId="3838"/>
    <cellStyle name="20 % - Akzent6 3 2 2 3 2 7" xfId="3839"/>
    <cellStyle name="20 % - Akzent6 3 2 2 3 3" xfId="3840"/>
    <cellStyle name="20 % - Akzent6 3 2 2 3 3 2" xfId="3841"/>
    <cellStyle name="20 % - Akzent6 3 2 2 3 3 2 2" xfId="3842"/>
    <cellStyle name="20 % - Akzent6 3 2 2 3 3 2 3" xfId="3843"/>
    <cellStyle name="20 % - Akzent6 3 2 2 3 3 3" xfId="3844"/>
    <cellStyle name="20 % - Akzent6 3 2 2 3 3 3 2" xfId="3845"/>
    <cellStyle name="20 % - Akzent6 3 2 2 3 3 3 3" xfId="3846"/>
    <cellStyle name="20 % - Akzent6 3 2 2 3 3 4" xfId="3847"/>
    <cellStyle name="20 % - Akzent6 3 2 2 3 3 4 2" xfId="3848"/>
    <cellStyle name="20 % - Akzent6 3 2 2 3 3 5" xfId="3849"/>
    <cellStyle name="20 % - Akzent6 3 2 2 3 3 6" xfId="3850"/>
    <cellStyle name="20 % - Akzent6 3 2 2 3 4" xfId="3851"/>
    <cellStyle name="20 % - Akzent6 3 2 2 3 4 2" xfId="3852"/>
    <cellStyle name="20 % - Akzent6 3 2 2 3 4 3" xfId="3853"/>
    <cellStyle name="20 % - Akzent6 3 2 2 3 5" xfId="3854"/>
    <cellStyle name="20 % - Akzent6 3 2 2 3 5 2" xfId="3855"/>
    <cellStyle name="20 % - Akzent6 3 2 2 3 5 3" xfId="3856"/>
    <cellStyle name="20 % - Akzent6 3 2 2 3 6" xfId="3857"/>
    <cellStyle name="20 % - Akzent6 3 2 2 3 6 2" xfId="3858"/>
    <cellStyle name="20 % - Akzent6 3 2 2 3 7" xfId="3859"/>
    <cellStyle name="20 % - Akzent6 3 2 2 3 8" xfId="3860"/>
    <cellStyle name="20 % - Akzent6 3 2 2 4" xfId="3861"/>
    <cellStyle name="20 % - Akzent6 3 2 2 4 2" xfId="3862"/>
    <cellStyle name="20 % - Akzent6 3 2 2 4 2 2" xfId="3863"/>
    <cellStyle name="20 % - Akzent6 3 2 2 4 2 2 2" xfId="3864"/>
    <cellStyle name="20 % - Akzent6 3 2 2 4 2 2 3" xfId="3865"/>
    <cellStyle name="20 % - Akzent6 3 2 2 4 2 3" xfId="3866"/>
    <cellStyle name="20 % - Akzent6 3 2 2 4 2 3 2" xfId="3867"/>
    <cellStyle name="20 % - Akzent6 3 2 2 4 2 3 3" xfId="3868"/>
    <cellStyle name="20 % - Akzent6 3 2 2 4 2 4" xfId="3869"/>
    <cellStyle name="20 % - Akzent6 3 2 2 4 2 4 2" xfId="3870"/>
    <cellStyle name="20 % - Akzent6 3 2 2 4 2 5" xfId="3871"/>
    <cellStyle name="20 % - Akzent6 3 2 2 4 2 6" xfId="3872"/>
    <cellStyle name="20 % - Akzent6 3 2 2 4 3" xfId="3873"/>
    <cellStyle name="20 % - Akzent6 3 2 2 4 3 2" xfId="3874"/>
    <cellStyle name="20 % - Akzent6 3 2 2 4 3 3" xfId="3875"/>
    <cellStyle name="20 % - Akzent6 3 2 2 4 4" xfId="3876"/>
    <cellStyle name="20 % - Akzent6 3 2 2 4 4 2" xfId="3877"/>
    <cellStyle name="20 % - Akzent6 3 2 2 4 4 3" xfId="3878"/>
    <cellStyle name="20 % - Akzent6 3 2 2 4 5" xfId="3879"/>
    <cellStyle name="20 % - Akzent6 3 2 2 4 5 2" xfId="3880"/>
    <cellStyle name="20 % - Akzent6 3 2 2 4 6" xfId="3881"/>
    <cellStyle name="20 % - Akzent6 3 2 2 4 7" xfId="3882"/>
    <cellStyle name="20 % - Akzent6 3 2 2 5" xfId="3883"/>
    <cellStyle name="20 % - Akzent6 3 2 2 5 2" xfId="3884"/>
    <cellStyle name="20 % - Akzent6 3 2 2 5 2 2" xfId="3885"/>
    <cellStyle name="20 % - Akzent6 3 2 2 5 2 3" xfId="3886"/>
    <cellStyle name="20 % - Akzent6 3 2 2 5 3" xfId="3887"/>
    <cellStyle name="20 % - Akzent6 3 2 2 5 3 2" xfId="3888"/>
    <cellStyle name="20 % - Akzent6 3 2 2 5 3 3" xfId="3889"/>
    <cellStyle name="20 % - Akzent6 3 2 2 5 4" xfId="3890"/>
    <cellStyle name="20 % - Akzent6 3 2 2 5 4 2" xfId="3891"/>
    <cellStyle name="20 % - Akzent6 3 2 2 5 5" xfId="3892"/>
    <cellStyle name="20 % - Akzent6 3 2 2 5 6" xfId="3893"/>
    <cellStyle name="20 % - Akzent6 3 2 2 6" xfId="3894"/>
    <cellStyle name="20 % - Akzent6 3 2 2 6 2" xfId="3895"/>
    <cellStyle name="20 % - Akzent6 3 2 2 6 3" xfId="3896"/>
    <cellStyle name="20 % - Akzent6 3 2 2 7" xfId="3897"/>
    <cellStyle name="20 % - Akzent6 3 2 2 7 2" xfId="3898"/>
    <cellStyle name="20 % - Akzent6 3 2 2 7 3" xfId="3899"/>
    <cellStyle name="20 % - Akzent6 3 2 2 8" xfId="3900"/>
    <cellStyle name="20 % - Akzent6 3 2 2 8 2" xfId="3901"/>
    <cellStyle name="20 % - Akzent6 3 2 2 9" xfId="3902"/>
    <cellStyle name="20 % - Akzent6 3 2 3" xfId="3903"/>
    <cellStyle name="20 % - Akzent6 3 2 3 2" xfId="3904"/>
    <cellStyle name="20 % - Akzent6 3 2 3 2 2" xfId="3905"/>
    <cellStyle name="20 % - Akzent6 3 2 3 2 2 2" xfId="3906"/>
    <cellStyle name="20 % - Akzent6 3 2 3 2 2 2 2" xfId="3907"/>
    <cellStyle name="20 % - Akzent6 3 2 3 2 2 2 3" xfId="3908"/>
    <cellStyle name="20 % - Akzent6 3 2 3 2 2 3" xfId="3909"/>
    <cellStyle name="20 % - Akzent6 3 2 3 2 2 3 2" xfId="3910"/>
    <cellStyle name="20 % - Akzent6 3 2 3 2 2 3 3" xfId="3911"/>
    <cellStyle name="20 % - Akzent6 3 2 3 2 2 4" xfId="3912"/>
    <cellStyle name="20 % - Akzent6 3 2 3 2 2 4 2" xfId="3913"/>
    <cellStyle name="20 % - Akzent6 3 2 3 2 2 5" xfId="3914"/>
    <cellStyle name="20 % - Akzent6 3 2 3 2 2 6" xfId="3915"/>
    <cellStyle name="20 % - Akzent6 3 2 3 2 3" xfId="3916"/>
    <cellStyle name="20 % - Akzent6 3 2 3 2 3 2" xfId="3917"/>
    <cellStyle name="20 % - Akzent6 3 2 3 2 3 3" xfId="3918"/>
    <cellStyle name="20 % - Akzent6 3 2 3 2 4" xfId="3919"/>
    <cellStyle name="20 % - Akzent6 3 2 3 2 4 2" xfId="3920"/>
    <cellStyle name="20 % - Akzent6 3 2 3 2 4 3" xfId="3921"/>
    <cellStyle name="20 % - Akzent6 3 2 3 2 5" xfId="3922"/>
    <cellStyle name="20 % - Akzent6 3 2 3 2 5 2" xfId="3923"/>
    <cellStyle name="20 % - Akzent6 3 2 3 2 6" xfId="3924"/>
    <cellStyle name="20 % - Akzent6 3 2 3 2 7" xfId="3925"/>
    <cellStyle name="20 % - Akzent6 3 2 3 3" xfId="3926"/>
    <cellStyle name="20 % - Akzent6 3 2 3 3 2" xfId="3927"/>
    <cellStyle name="20 % - Akzent6 3 2 3 3 2 2" xfId="3928"/>
    <cellStyle name="20 % - Akzent6 3 2 3 3 2 3" xfId="3929"/>
    <cellStyle name="20 % - Akzent6 3 2 3 3 3" xfId="3930"/>
    <cellStyle name="20 % - Akzent6 3 2 3 3 3 2" xfId="3931"/>
    <cellStyle name="20 % - Akzent6 3 2 3 3 3 3" xfId="3932"/>
    <cellStyle name="20 % - Akzent6 3 2 3 3 4" xfId="3933"/>
    <cellStyle name="20 % - Akzent6 3 2 3 3 4 2" xfId="3934"/>
    <cellStyle name="20 % - Akzent6 3 2 3 3 5" xfId="3935"/>
    <cellStyle name="20 % - Akzent6 3 2 3 3 6" xfId="3936"/>
    <cellStyle name="20 % - Akzent6 3 2 3 4" xfId="3937"/>
    <cellStyle name="20 % - Akzent6 3 2 3 4 2" xfId="3938"/>
    <cellStyle name="20 % - Akzent6 3 2 3 4 3" xfId="3939"/>
    <cellStyle name="20 % - Akzent6 3 2 3 5" xfId="3940"/>
    <cellStyle name="20 % - Akzent6 3 2 3 5 2" xfId="3941"/>
    <cellStyle name="20 % - Akzent6 3 2 3 5 3" xfId="3942"/>
    <cellStyle name="20 % - Akzent6 3 2 3 6" xfId="3943"/>
    <cellStyle name="20 % - Akzent6 3 2 3 6 2" xfId="3944"/>
    <cellStyle name="20 % - Akzent6 3 2 3 7" xfId="3945"/>
    <cellStyle name="20 % - Akzent6 3 2 3 8" xfId="3946"/>
    <cellStyle name="20 % - Akzent6 3 2 4" xfId="3947"/>
    <cellStyle name="20 % - Akzent6 3 2 4 2" xfId="3948"/>
    <cellStyle name="20 % - Akzent6 3 2 4 2 2" xfId="3949"/>
    <cellStyle name="20 % - Akzent6 3 2 4 2 2 2" xfId="3950"/>
    <cellStyle name="20 % - Akzent6 3 2 4 2 2 2 2" xfId="3951"/>
    <cellStyle name="20 % - Akzent6 3 2 4 2 2 2 3" xfId="3952"/>
    <cellStyle name="20 % - Akzent6 3 2 4 2 2 3" xfId="3953"/>
    <cellStyle name="20 % - Akzent6 3 2 4 2 2 3 2" xfId="3954"/>
    <cellStyle name="20 % - Akzent6 3 2 4 2 2 3 3" xfId="3955"/>
    <cellStyle name="20 % - Akzent6 3 2 4 2 2 4" xfId="3956"/>
    <cellStyle name="20 % - Akzent6 3 2 4 2 2 4 2" xfId="3957"/>
    <cellStyle name="20 % - Akzent6 3 2 4 2 2 5" xfId="3958"/>
    <cellStyle name="20 % - Akzent6 3 2 4 2 2 6" xfId="3959"/>
    <cellStyle name="20 % - Akzent6 3 2 4 2 3" xfId="3960"/>
    <cellStyle name="20 % - Akzent6 3 2 4 2 3 2" xfId="3961"/>
    <cellStyle name="20 % - Akzent6 3 2 4 2 3 3" xfId="3962"/>
    <cellStyle name="20 % - Akzent6 3 2 4 2 4" xfId="3963"/>
    <cellStyle name="20 % - Akzent6 3 2 4 2 4 2" xfId="3964"/>
    <cellStyle name="20 % - Akzent6 3 2 4 2 4 3" xfId="3965"/>
    <cellStyle name="20 % - Akzent6 3 2 4 2 5" xfId="3966"/>
    <cellStyle name="20 % - Akzent6 3 2 4 2 5 2" xfId="3967"/>
    <cellStyle name="20 % - Akzent6 3 2 4 2 6" xfId="3968"/>
    <cellStyle name="20 % - Akzent6 3 2 4 2 7" xfId="3969"/>
    <cellStyle name="20 % - Akzent6 3 2 4 3" xfId="3970"/>
    <cellStyle name="20 % - Akzent6 3 2 4 3 2" xfId="3971"/>
    <cellStyle name="20 % - Akzent6 3 2 4 3 2 2" xfId="3972"/>
    <cellStyle name="20 % - Akzent6 3 2 4 3 2 3" xfId="3973"/>
    <cellStyle name="20 % - Akzent6 3 2 4 3 3" xfId="3974"/>
    <cellStyle name="20 % - Akzent6 3 2 4 3 3 2" xfId="3975"/>
    <cellStyle name="20 % - Akzent6 3 2 4 3 3 3" xfId="3976"/>
    <cellStyle name="20 % - Akzent6 3 2 4 3 4" xfId="3977"/>
    <cellStyle name="20 % - Akzent6 3 2 4 3 4 2" xfId="3978"/>
    <cellStyle name="20 % - Akzent6 3 2 4 3 5" xfId="3979"/>
    <cellStyle name="20 % - Akzent6 3 2 4 3 6" xfId="3980"/>
    <cellStyle name="20 % - Akzent6 3 2 4 4" xfId="3981"/>
    <cellStyle name="20 % - Akzent6 3 2 4 4 2" xfId="3982"/>
    <cellStyle name="20 % - Akzent6 3 2 4 4 3" xfId="3983"/>
    <cellStyle name="20 % - Akzent6 3 2 4 5" xfId="3984"/>
    <cellStyle name="20 % - Akzent6 3 2 4 5 2" xfId="3985"/>
    <cellStyle name="20 % - Akzent6 3 2 4 5 3" xfId="3986"/>
    <cellStyle name="20 % - Akzent6 3 2 4 6" xfId="3987"/>
    <cellStyle name="20 % - Akzent6 3 2 4 6 2" xfId="3988"/>
    <cellStyle name="20 % - Akzent6 3 2 4 7" xfId="3989"/>
    <cellStyle name="20 % - Akzent6 3 2 4 8" xfId="3990"/>
    <cellStyle name="20 % - Akzent6 3 2 5" xfId="3991"/>
    <cellStyle name="20 % - Akzent6 3 2 5 2" xfId="3992"/>
    <cellStyle name="20 % - Akzent6 3 2 5 2 2" xfId="3993"/>
    <cellStyle name="20 % - Akzent6 3 2 5 2 2 2" xfId="3994"/>
    <cellStyle name="20 % - Akzent6 3 2 5 2 2 3" xfId="3995"/>
    <cellStyle name="20 % - Akzent6 3 2 5 2 3" xfId="3996"/>
    <cellStyle name="20 % - Akzent6 3 2 5 2 3 2" xfId="3997"/>
    <cellStyle name="20 % - Akzent6 3 2 5 2 3 3" xfId="3998"/>
    <cellStyle name="20 % - Akzent6 3 2 5 2 4" xfId="3999"/>
    <cellStyle name="20 % - Akzent6 3 2 5 2 4 2" xfId="4000"/>
    <cellStyle name="20 % - Akzent6 3 2 5 2 5" xfId="4001"/>
    <cellStyle name="20 % - Akzent6 3 2 5 2 6" xfId="4002"/>
    <cellStyle name="20 % - Akzent6 3 2 5 3" xfId="4003"/>
    <cellStyle name="20 % - Akzent6 3 2 5 3 2" xfId="4004"/>
    <cellStyle name="20 % - Akzent6 3 2 5 3 3" xfId="4005"/>
    <cellStyle name="20 % - Akzent6 3 2 5 4" xfId="4006"/>
    <cellStyle name="20 % - Akzent6 3 2 5 4 2" xfId="4007"/>
    <cellStyle name="20 % - Akzent6 3 2 5 4 3" xfId="4008"/>
    <cellStyle name="20 % - Akzent6 3 2 5 5" xfId="4009"/>
    <cellStyle name="20 % - Akzent6 3 2 5 5 2" xfId="4010"/>
    <cellStyle name="20 % - Akzent6 3 2 5 6" xfId="4011"/>
    <cellStyle name="20 % - Akzent6 3 2 5 7" xfId="4012"/>
    <cellStyle name="20 % - Akzent6 3 2 6" xfId="4013"/>
    <cellStyle name="20 % - Akzent6 3 2 6 2" xfId="4014"/>
    <cellStyle name="20 % - Akzent6 3 2 6 2 2" xfId="4015"/>
    <cellStyle name="20 % - Akzent6 3 2 6 2 3" xfId="4016"/>
    <cellStyle name="20 % - Akzent6 3 2 6 3" xfId="4017"/>
    <cellStyle name="20 % - Akzent6 3 2 6 3 2" xfId="4018"/>
    <cellStyle name="20 % - Akzent6 3 2 6 3 3" xfId="4019"/>
    <cellStyle name="20 % - Akzent6 3 2 6 4" xfId="4020"/>
    <cellStyle name="20 % - Akzent6 3 2 6 4 2" xfId="4021"/>
    <cellStyle name="20 % - Akzent6 3 2 6 5" xfId="4022"/>
    <cellStyle name="20 % - Akzent6 3 2 6 6" xfId="4023"/>
    <cellStyle name="20 % - Akzent6 3 2 7" xfId="4024"/>
    <cellStyle name="20 % - Akzent6 3 2 7 2" xfId="4025"/>
    <cellStyle name="20 % - Akzent6 3 2 7 3" xfId="4026"/>
    <cellStyle name="20 % - Akzent6 3 2 8" xfId="4027"/>
    <cellStyle name="20 % - Akzent6 3 2 8 2" xfId="4028"/>
    <cellStyle name="20 % - Akzent6 3 2 8 3" xfId="4029"/>
    <cellStyle name="20 % - Akzent6 3 2 9" xfId="4030"/>
    <cellStyle name="20 % - Akzent6 3 2 9 2" xfId="4031"/>
    <cellStyle name="20 % - Akzent6 4" xfId="4032"/>
    <cellStyle name="20 % - Akzent6 4 2" xfId="4033"/>
    <cellStyle name="20 % - Akzent6 5" xfId="4034"/>
    <cellStyle name="20 % - Akzent6 5 2" xfId="4035"/>
    <cellStyle name="20 % - Akzent6 5 2 10" xfId="4036"/>
    <cellStyle name="20 % - Akzent6 5 2 11" xfId="4037"/>
    <cellStyle name="20 % - Akzent6 5 2 2" xfId="4038"/>
    <cellStyle name="20 % - Akzent6 5 2 2 10" xfId="4039"/>
    <cellStyle name="20 % - Akzent6 5 2 2 2" xfId="4040"/>
    <cellStyle name="20 % - Akzent6 5 2 2 2 2" xfId="4041"/>
    <cellStyle name="20 % - Akzent6 5 2 2 2 2 2" xfId="4042"/>
    <cellStyle name="20 % - Akzent6 5 2 2 2 2 2 2" xfId="4043"/>
    <cellStyle name="20 % - Akzent6 5 2 2 2 2 2 2 2" xfId="4044"/>
    <cellStyle name="20 % - Akzent6 5 2 2 2 2 2 2 3" xfId="4045"/>
    <cellStyle name="20 % - Akzent6 5 2 2 2 2 2 3" xfId="4046"/>
    <cellStyle name="20 % - Akzent6 5 2 2 2 2 2 3 2" xfId="4047"/>
    <cellStyle name="20 % - Akzent6 5 2 2 2 2 2 3 3" xfId="4048"/>
    <cellStyle name="20 % - Akzent6 5 2 2 2 2 2 4" xfId="4049"/>
    <cellStyle name="20 % - Akzent6 5 2 2 2 2 2 4 2" xfId="4050"/>
    <cellStyle name="20 % - Akzent6 5 2 2 2 2 2 5" xfId="4051"/>
    <cellStyle name="20 % - Akzent6 5 2 2 2 2 2 6" xfId="4052"/>
    <cellStyle name="20 % - Akzent6 5 2 2 2 2 3" xfId="4053"/>
    <cellStyle name="20 % - Akzent6 5 2 2 2 2 3 2" xfId="4054"/>
    <cellStyle name="20 % - Akzent6 5 2 2 2 2 3 3" xfId="4055"/>
    <cellStyle name="20 % - Akzent6 5 2 2 2 2 4" xfId="4056"/>
    <cellStyle name="20 % - Akzent6 5 2 2 2 2 4 2" xfId="4057"/>
    <cellStyle name="20 % - Akzent6 5 2 2 2 2 4 3" xfId="4058"/>
    <cellStyle name="20 % - Akzent6 5 2 2 2 2 5" xfId="4059"/>
    <cellStyle name="20 % - Akzent6 5 2 2 2 2 5 2" xfId="4060"/>
    <cellStyle name="20 % - Akzent6 5 2 2 2 2 6" xfId="4061"/>
    <cellStyle name="20 % - Akzent6 5 2 2 2 2 7" xfId="4062"/>
    <cellStyle name="20 % - Akzent6 5 2 2 2 3" xfId="4063"/>
    <cellStyle name="20 % - Akzent6 5 2 2 2 3 2" xfId="4064"/>
    <cellStyle name="20 % - Akzent6 5 2 2 2 3 2 2" xfId="4065"/>
    <cellStyle name="20 % - Akzent6 5 2 2 2 3 2 3" xfId="4066"/>
    <cellStyle name="20 % - Akzent6 5 2 2 2 3 3" xfId="4067"/>
    <cellStyle name="20 % - Akzent6 5 2 2 2 3 3 2" xfId="4068"/>
    <cellStyle name="20 % - Akzent6 5 2 2 2 3 3 3" xfId="4069"/>
    <cellStyle name="20 % - Akzent6 5 2 2 2 3 4" xfId="4070"/>
    <cellStyle name="20 % - Akzent6 5 2 2 2 3 4 2" xfId="4071"/>
    <cellStyle name="20 % - Akzent6 5 2 2 2 3 5" xfId="4072"/>
    <cellStyle name="20 % - Akzent6 5 2 2 2 3 6" xfId="4073"/>
    <cellStyle name="20 % - Akzent6 5 2 2 2 4" xfId="4074"/>
    <cellStyle name="20 % - Akzent6 5 2 2 2 4 2" xfId="4075"/>
    <cellStyle name="20 % - Akzent6 5 2 2 2 4 3" xfId="4076"/>
    <cellStyle name="20 % - Akzent6 5 2 2 2 5" xfId="4077"/>
    <cellStyle name="20 % - Akzent6 5 2 2 2 5 2" xfId="4078"/>
    <cellStyle name="20 % - Akzent6 5 2 2 2 5 3" xfId="4079"/>
    <cellStyle name="20 % - Akzent6 5 2 2 2 6" xfId="4080"/>
    <cellStyle name="20 % - Akzent6 5 2 2 2 6 2" xfId="4081"/>
    <cellStyle name="20 % - Akzent6 5 2 2 2 7" xfId="4082"/>
    <cellStyle name="20 % - Akzent6 5 2 2 2 8" xfId="4083"/>
    <cellStyle name="20 % - Akzent6 5 2 2 3" xfId="4084"/>
    <cellStyle name="20 % - Akzent6 5 2 2 3 2" xfId="4085"/>
    <cellStyle name="20 % - Akzent6 5 2 2 3 2 2" xfId="4086"/>
    <cellStyle name="20 % - Akzent6 5 2 2 3 2 2 2" xfId="4087"/>
    <cellStyle name="20 % - Akzent6 5 2 2 3 2 2 2 2" xfId="4088"/>
    <cellStyle name="20 % - Akzent6 5 2 2 3 2 2 2 3" xfId="4089"/>
    <cellStyle name="20 % - Akzent6 5 2 2 3 2 2 3" xfId="4090"/>
    <cellStyle name="20 % - Akzent6 5 2 2 3 2 2 3 2" xfId="4091"/>
    <cellStyle name="20 % - Akzent6 5 2 2 3 2 2 3 3" xfId="4092"/>
    <cellStyle name="20 % - Akzent6 5 2 2 3 2 2 4" xfId="4093"/>
    <cellStyle name="20 % - Akzent6 5 2 2 3 2 2 4 2" xfId="4094"/>
    <cellStyle name="20 % - Akzent6 5 2 2 3 2 2 5" xfId="4095"/>
    <cellStyle name="20 % - Akzent6 5 2 2 3 2 2 6" xfId="4096"/>
    <cellStyle name="20 % - Akzent6 5 2 2 3 2 3" xfId="4097"/>
    <cellStyle name="20 % - Akzent6 5 2 2 3 2 3 2" xfId="4098"/>
    <cellStyle name="20 % - Akzent6 5 2 2 3 2 3 3" xfId="4099"/>
    <cellStyle name="20 % - Akzent6 5 2 2 3 2 4" xfId="4100"/>
    <cellStyle name="20 % - Akzent6 5 2 2 3 2 4 2" xfId="4101"/>
    <cellStyle name="20 % - Akzent6 5 2 2 3 2 4 3" xfId="4102"/>
    <cellStyle name="20 % - Akzent6 5 2 2 3 2 5" xfId="4103"/>
    <cellStyle name="20 % - Akzent6 5 2 2 3 2 5 2" xfId="4104"/>
    <cellStyle name="20 % - Akzent6 5 2 2 3 2 6" xfId="4105"/>
    <cellStyle name="20 % - Akzent6 5 2 2 3 2 7" xfId="4106"/>
    <cellStyle name="20 % - Akzent6 5 2 2 3 3" xfId="4107"/>
    <cellStyle name="20 % - Akzent6 5 2 2 3 3 2" xfId="4108"/>
    <cellStyle name="20 % - Akzent6 5 2 2 3 3 2 2" xfId="4109"/>
    <cellStyle name="20 % - Akzent6 5 2 2 3 3 2 3" xfId="4110"/>
    <cellStyle name="20 % - Akzent6 5 2 2 3 3 3" xfId="4111"/>
    <cellStyle name="20 % - Akzent6 5 2 2 3 3 3 2" xfId="4112"/>
    <cellStyle name="20 % - Akzent6 5 2 2 3 3 3 3" xfId="4113"/>
    <cellStyle name="20 % - Akzent6 5 2 2 3 3 4" xfId="4114"/>
    <cellStyle name="20 % - Akzent6 5 2 2 3 3 4 2" xfId="4115"/>
    <cellStyle name="20 % - Akzent6 5 2 2 3 3 5" xfId="4116"/>
    <cellStyle name="20 % - Akzent6 5 2 2 3 3 6" xfId="4117"/>
    <cellStyle name="20 % - Akzent6 5 2 2 3 4" xfId="4118"/>
    <cellStyle name="20 % - Akzent6 5 2 2 3 4 2" xfId="4119"/>
    <cellStyle name="20 % - Akzent6 5 2 2 3 4 3" xfId="4120"/>
    <cellStyle name="20 % - Akzent6 5 2 2 3 5" xfId="4121"/>
    <cellStyle name="20 % - Akzent6 5 2 2 3 5 2" xfId="4122"/>
    <cellStyle name="20 % - Akzent6 5 2 2 3 5 3" xfId="4123"/>
    <cellStyle name="20 % - Akzent6 5 2 2 3 6" xfId="4124"/>
    <cellStyle name="20 % - Akzent6 5 2 2 3 6 2" xfId="4125"/>
    <cellStyle name="20 % - Akzent6 5 2 2 3 7" xfId="4126"/>
    <cellStyle name="20 % - Akzent6 5 2 2 3 8" xfId="4127"/>
    <cellStyle name="20 % - Akzent6 5 2 2 4" xfId="4128"/>
    <cellStyle name="20 % - Akzent6 5 2 2 4 2" xfId="4129"/>
    <cellStyle name="20 % - Akzent6 5 2 2 4 2 2" xfId="4130"/>
    <cellStyle name="20 % - Akzent6 5 2 2 4 2 2 2" xfId="4131"/>
    <cellStyle name="20 % - Akzent6 5 2 2 4 2 2 3" xfId="4132"/>
    <cellStyle name="20 % - Akzent6 5 2 2 4 2 3" xfId="4133"/>
    <cellStyle name="20 % - Akzent6 5 2 2 4 2 3 2" xfId="4134"/>
    <cellStyle name="20 % - Akzent6 5 2 2 4 2 3 3" xfId="4135"/>
    <cellStyle name="20 % - Akzent6 5 2 2 4 2 4" xfId="4136"/>
    <cellStyle name="20 % - Akzent6 5 2 2 4 2 4 2" xfId="4137"/>
    <cellStyle name="20 % - Akzent6 5 2 2 4 2 5" xfId="4138"/>
    <cellStyle name="20 % - Akzent6 5 2 2 4 2 6" xfId="4139"/>
    <cellStyle name="20 % - Akzent6 5 2 2 4 3" xfId="4140"/>
    <cellStyle name="20 % - Akzent6 5 2 2 4 3 2" xfId="4141"/>
    <cellStyle name="20 % - Akzent6 5 2 2 4 3 3" xfId="4142"/>
    <cellStyle name="20 % - Akzent6 5 2 2 4 4" xfId="4143"/>
    <cellStyle name="20 % - Akzent6 5 2 2 4 4 2" xfId="4144"/>
    <cellStyle name="20 % - Akzent6 5 2 2 4 4 3" xfId="4145"/>
    <cellStyle name="20 % - Akzent6 5 2 2 4 5" xfId="4146"/>
    <cellStyle name="20 % - Akzent6 5 2 2 4 5 2" xfId="4147"/>
    <cellStyle name="20 % - Akzent6 5 2 2 4 6" xfId="4148"/>
    <cellStyle name="20 % - Akzent6 5 2 2 4 7" xfId="4149"/>
    <cellStyle name="20 % - Akzent6 5 2 2 5" xfId="4150"/>
    <cellStyle name="20 % - Akzent6 5 2 2 5 2" xfId="4151"/>
    <cellStyle name="20 % - Akzent6 5 2 2 5 2 2" xfId="4152"/>
    <cellStyle name="20 % - Akzent6 5 2 2 5 2 3" xfId="4153"/>
    <cellStyle name="20 % - Akzent6 5 2 2 5 3" xfId="4154"/>
    <cellStyle name="20 % - Akzent6 5 2 2 5 3 2" xfId="4155"/>
    <cellStyle name="20 % - Akzent6 5 2 2 5 3 3" xfId="4156"/>
    <cellStyle name="20 % - Akzent6 5 2 2 5 4" xfId="4157"/>
    <cellStyle name="20 % - Akzent6 5 2 2 5 4 2" xfId="4158"/>
    <cellStyle name="20 % - Akzent6 5 2 2 5 5" xfId="4159"/>
    <cellStyle name="20 % - Akzent6 5 2 2 5 6" xfId="4160"/>
    <cellStyle name="20 % - Akzent6 5 2 2 6" xfId="4161"/>
    <cellStyle name="20 % - Akzent6 5 2 2 6 2" xfId="4162"/>
    <cellStyle name="20 % - Akzent6 5 2 2 6 3" xfId="4163"/>
    <cellStyle name="20 % - Akzent6 5 2 2 7" xfId="4164"/>
    <cellStyle name="20 % - Akzent6 5 2 2 7 2" xfId="4165"/>
    <cellStyle name="20 % - Akzent6 5 2 2 7 3" xfId="4166"/>
    <cellStyle name="20 % - Akzent6 5 2 2 8" xfId="4167"/>
    <cellStyle name="20 % - Akzent6 5 2 2 8 2" xfId="4168"/>
    <cellStyle name="20 % - Akzent6 5 2 2 9" xfId="4169"/>
    <cellStyle name="20 % - Akzent6 5 2 3" xfId="4170"/>
    <cellStyle name="20 % - Akzent6 5 2 3 2" xfId="4171"/>
    <cellStyle name="20 % - Akzent6 5 2 3 2 2" xfId="4172"/>
    <cellStyle name="20 % - Akzent6 5 2 3 2 2 2" xfId="4173"/>
    <cellStyle name="20 % - Akzent6 5 2 3 2 2 2 2" xfId="4174"/>
    <cellStyle name="20 % - Akzent6 5 2 3 2 2 2 3" xfId="4175"/>
    <cellStyle name="20 % - Akzent6 5 2 3 2 2 3" xfId="4176"/>
    <cellStyle name="20 % - Akzent6 5 2 3 2 2 3 2" xfId="4177"/>
    <cellStyle name="20 % - Akzent6 5 2 3 2 2 3 3" xfId="4178"/>
    <cellStyle name="20 % - Akzent6 5 2 3 2 2 4" xfId="4179"/>
    <cellStyle name="20 % - Akzent6 5 2 3 2 2 4 2" xfId="4180"/>
    <cellStyle name="20 % - Akzent6 5 2 3 2 2 5" xfId="4181"/>
    <cellStyle name="20 % - Akzent6 5 2 3 2 2 6" xfId="4182"/>
    <cellStyle name="20 % - Akzent6 5 2 3 2 3" xfId="4183"/>
    <cellStyle name="20 % - Akzent6 5 2 3 2 3 2" xfId="4184"/>
    <cellStyle name="20 % - Akzent6 5 2 3 2 3 3" xfId="4185"/>
    <cellStyle name="20 % - Akzent6 5 2 3 2 4" xfId="4186"/>
    <cellStyle name="20 % - Akzent6 5 2 3 2 4 2" xfId="4187"/>
    <cellStyle name="20 % - Akzent6 5 2 3 2 4 3" xfId="4188"/>
    <cellStyle name="20 % - Akzent6 5 2 3 2 5" xfId="4189"/>
    <cellStyle name="20 % - Akzent6 5 2 3 2 5 2" xfId="4190"/>
    <cellStyle name="20 % - Akzent6 5 2 3 2 6" xfId="4191"/>
    <cellStyle name="20 % - Akzent6 5 2 3 2 7" xfId="4192"/>
    <cellStyle name="20 % - Akzent6 5 2 3 3" xfId="4193"/>
    <cellStyle name="20 % - Akzent6 5 2 3 3 2" xfId="4194"/>
    <cellStyle name="20 % - Akzent6 5 2 3 3 2 2" xfId="4195"/>
    <cellStyle name="20 % - Akzent6 5 2 3 3 2 3" xfId="4196"/>
    <cellStyle name="20 % - Akzent6 5 2 3 3 3" xfId="4197"/>
    <cellStyle name="20 % - Akzent6 5 2 3 3 3 2" xfId="4198"/>
    <cellStyle name="20 % - Akzent6 5 2 3 3 3 3" xfId="4199"/>
    <cellStyle name="20 % - Akzent6 5 2 3 3 4" xfId="4200"/>
    <cellStyle name="20 % - Akzent6 5 2 3 3 4 2" xfId="4201"/>
    <cellStyle name="20 % - Akzent6 5 2 3 3 5" xfId="4202"/>
    <cellStyle name="20 % - Akzent6 5 2 3 3 6" xfId="4203"/>
    <cellStyle name="20 % - Akzent6 5 2 3 4" xfId="4204"/>
    <cellStyle name="20 % - Akzent6 5 2 3 4 2" xfId="4205"/>
    <cellStyle name="20 % - Akzent6 5 2 3 4 3" xfId="4206"/>
    <cellStyle name="20 % - Akzent6 5 2 3 5" xfId="4207"/>
    <cellStyle name="20 % - Akzent6 5 2 3 5 2" xfId="4208"/>
    <cellStyle name="20 % - Akzent6 5 2 3 5 3" xfId="4209"/>
    <cellStyle name="20 % - Akzent6 5 2 3 6" xfId="4210"/>
    <cellStyle name="20 % - Akzent6 5 2 3 6 2" xfId="4211"/>
    <cellStyle name="20 % - Akzent6 5 2 3 7" xfId="4212"/>
    <cellStyle name="20 % - Akzent6 5 2 3 8" xfId="4213"/>
    <cellStyle name="20 % - Akzent6 5 2 4" xfId="4214"/>
    <cellStyle name="20 % - Akzent6 5 2 4 2" xfId="4215"/>
    <cellStyle name="20 % - Akzent6 5 2 4 2 2" xfId="4216"/>
    <cellStyle name="20 % - Akzent6 5 2 4 2 2 2" xfId="4217"/>
    <cellStyle name="20 % - Akzent6 5 2 4 2 2 2 2" xfId="4218"/>
    <cellStyle name="20 % - Akzent6 5 2 4 2 2 2 3" xfId="4219"/>
    <cellStyle name="20 % - Akzent6 5 2 4 2 2 3" xfId="4220"/>
    <cellStyle name="20 % - Akzent6 5 2 4 2 2 3 2" xfId="4221"/>
    <cellStyle name="20 % - Akzent6 5 2 4 2 2 3 3" xfId="4222"/>
    <cellStyle name="20 % - Akzent6 5 2 4 2 2 4" xfId="4223"/>
    <cellStyle name="20 % - Akzent6 5 2 4 2 2 4 2" xfId="4224"/>
    <cellStyle name="20 % - Akzent6 5 2 4 2 2 5" xfId="4225"/>
    <cellStyle name="20 % - Akzent6 5 2 4 2 2 6" xfId="4226"/>
    <cellStyle name="20 % - Akzent6 5 2 4 2 3" xfId="4227"/>
    <cellStyle name="20 % - Akzent6 5 2 4 2 3 2" xfId="4228"/>
    <cellStyle name="20 % - Akzent6 5 2 4 2 3 3" xfId="4229"/>
    <cellStyle name="20 % - Akzent6 5 2 4 2 4" xfId="4230"/>
    <cellStyle name="20 % - Akzent6 5 2 4 2 4 2" xfId="4231"/>
    <cellStyle name="20 % - Akzent6 5 2 4 2 4 3" xfId="4232"/>
    <cellStyle name="20 % - Akzent6 5 2 4 2 5" xfId="4233"/>
    <cellStyle name="20 % - Akzent6 5 2 4 2 5 2" xfId="4234"/>
    <cellStyle name="20 % - Akzent6 5 2 4 2 6" xfId="4235"/>
    <cellStyle name="20 % - Akzent6 5 2 4 2 7" xfId="4236"/>
    <cellStyle name="20 % - Akzent6 5 2 4 3" xfId="4237"/>
    <cellStyle name="20 % - Akzent6 5 2 4 3 2" xfId="4238"/>
    <cellStyle name="20 % - Akzent6 5 2 4 3 2 2" xfId="4239"/>
    <cellStyle name="20 % - Akzent6 5 2 4 3 2 3" xfId="4240"/>
    <cellStyle name="20 % - Akzent6 5 2 4 3 3" xfId="4241"/>
    <cellStyle name="20 % - Akzent6 5 2 4 3 3 2" xfId="4242"/>
    <cellStyle name="20 % - Akzent6 5 2 4 3 3 3" xfId="4243"/>
    <cellStyle name="20 % - Akzent6 5 2 4 3 4" xfId="4244"/>
    <cellStyle name="20 % - Akzent6 5 2 4 3 4 2" xfId="4245"/>
    <cellStyle name="20 % - Akzent6 5 2 4 3 5" xfId="4246"/>
    <cellStyle name="20 % - Akzent6 5 2 4 3 6" xfId="4247"/>
    <cellStyle name="20 % - Akzent6 5 2 4 4" xfId="4248"/>
    <cellStyle name="20 % - Akzent6 5 2 4 4 2" xfId="4249"/>
    <cellStyle name="20 % - Akzent6 5 2 4 4 3" xfId="4250"/>
    <cellStyle name="20 % - Akzent6 5 2 4 5" xfId="4251"/>
    <cellStyle name="20 % - Akzent6 5 2 4 5 2" xfId="4252"/>
    <cellStyle name="20 % - Akzent6 5 2 4 5 3" xfId="4253"/>
    <cellStyle name="20 % - Akzent6 5 2 4 6" xfId="4254"/>
    <cellStyle name="20 % - Akzent6 5 2 4 6 2" xfId="4255"/>
    <cellStyle name="20 % - Akzent6 5 2 4 7" xfId="4256"/>
    <cellStyle name="20 % - Akzent6 5 2 4 8" xfId="4257"/>
    <cellStyle name="20 % - Akzent6 5 2 5" xfId="4258"/>
    <cellStyle name="20 % - Akzent6 5 2 5 2" xfId="4259"/>
    <cellStyle name="20 % - Akzent6 5 2 5 2 2" xfId="4260"/>
    <cellStyle name="20 % - Akzent6 5 2 5 2 2 2" xfId="4261"/>
    <cellStyle name="20 % - Akzent6 5 2 5 2 2 3" xfId="4262"/>
    <cellStyle name="20 % - Akzent6 5 2 5 2 3" xfId="4263"/>
    <cellStyle name="20 % - Akzent6 5 2 5 2 3 2" xfId="4264"/>
    <cellStyle name="20 % - Akzent6 5 2 5 2 3 3" xfId="4265"/>
    <cellStyle name="20 % - Akzent6 5 2 5 2 4" xfId="4266"/>
    <cellStyle name="20 % - Akzent6 5 2 5 2 4 2" xfId="4267"/>
    <cellStyle name="20 % - Akzent6 5 2 5 2 5" xfId="4268"/>
    <cellStyle name="20 % - Akzent6 5 2 5 2 6" xfId="4269"/>
    <cellStyle name="20 % - Akzent6 5 2 5 3" xfId="4270"/>
    <cellStyle name="20 % - Akzent6 5 2 5 3 2" xfId="4271"/>
    <cellStyle name="20 % - Akzent6 5 2 5 3 3" xfId="4272"/>
    <cellStyle name="20 % - Akzent6 5 2 5 4" xfId="4273"/>
    <cellStyle name="20 % - Akzent6 5 2 5 4 2" xfId="4274"/>
    <cellStyle name="20 % - Akzent6 5 2 5 4 3" xfId="4275"/>
    <cellStyle name="20 % - Akzent6 5 2 5 5" xfId="4276"/>
    <cellStyle name="20 % - Akzent6 5 2 5 5 2" xfId="4277"/>
    <cellStyle name="20 % - Akzent6 5 2 5 6" xfId="4278"/>
    <cellStyle name="20 % - Akzent6 5 2 5 7" xfId="4279"/>
    <cellStyle name="20 % - Akzent6 5 2 6" xfId="4280"/>
    <cellStyle name="20 % - Akzent6 5 2 6 2" xfId="4281"/>
    <cellStyle name="20 % - Akzent6 5 2 6 2 2" xfId="4282"/>
    <cellStyle name="20 % - Akzent6 5 2 6 2 3" xfId="4283"/>
    <cellStyle name="20 % - Akzent6 5 2 6 3" xfId="4284"/>
    <cellStyle name="20 % - Akzent6 5 2 6 3 2" xfId="4285"/>
    <cellStyle name="20 % - Akzent6 5 2 6 3 3" xfId="4286"/>
    <cellStyle name="20 % - Akzent6 5 2 6 4" xfId="4287"/>
    <cellStyle name="20 % - Akzent6 5 2 6 4 2" xfId="4288"/>
    <cellStyle name="20 % - Akzent6 5 2 6 5" xfId="4289"/>
    <cellStyle name="20 % - Akzent6 5 2 6 6" xfId="4290"/>
    <cellStyle name="20 % - Akzent6 5 2 7" xfId="4291"/>
    <cellStyle name="20 % - Akzent6 5 2 7 2" xfId="4292"/>
    <cellStyle name="20 % - Akzent6 5 2 7 3" xfId="4293"/>
    <cellStyle name="20 % - Akzent6 5 2 8" xfId="4294"/>
    <cellStyle name="20 % - Akzent6 5 2 8 2" xfId="4295"/>
    <cellStyle name="20 % - Akzent6 5 2 8 3" xfId="4296"/>
    <cellStyle name="20 % - Akzent6 5 2 9" xfId="4297"/>
    <cellStyle name="20 % - Akzent6 5 2 9 2" xfId="4298"/>
    <cellStyle name="20 % - Akzent6 6" xfId="4299"/>
    <cellStyle name="20 % - Akzent6 7" xfId="4300"/>
    <cellStyle name="20 % - Akzent6 7 10" xfId="4301"/>
    <cellStyle name="20 % - Akzent6 7 2" xfId="4302"/>
    <cellStyle name="20 % - Akzent6 7 2 2" xfId="4303"/>
    <cellStyle name="20 % - Akzent6 7 2 2 2" xfId="4304"/>
    <cellStyle name="20 % - Akzent6 7 2 2 2 2" xfId="4305"/>
    <cellStyle name="20 % - Akzent6 7 2 2 2 2 2" xfId="4306"/>
    <cellStyle name="20 % - Akzent6 7 2 2 2 2 3" xfId="4307"/>
    <cellStyle name="20 % - Akzent6 7 2 2 2 3" xfId="4308"/>
    <cellStyle name="20 % - Akzent6 7 2 2 2 3 2" xfId="4309"/>
    <cellStyle name="20 % - Akzent6 7 2 2 2 3 3" xfId="4310"/>
    <cellStyle name="20 % - Akzent6 7 2 2 2 4" xfId="4311"/>
    <cellStyle name="20 % - Akzent6 7 2 2 2 4 2" xfId="4312"/>
    <cellStyle name="20 % - Akzent6 7 2 2 2 5" xfId="4313"/>
    <cellStyle name="20 % - Akzent6 7 2 2 2 6" xfId="4314"/>
    <cellStyle name="20 % - Akzent6 7 2 2 3" xfId="4315"/>
    <cellStyle name="20 % - Akzent6 7 2 2 3 2" xfId="4316"/>
    <cellStyle name="20 % - Akzent6 7 2 2 3 3" xfId="4317"/>
    <cellStyle name="20 % - Akzent6 7 2 2 4" xfId="4318"/>
    <cellStyle name="20 % - Akzent6 7 2 2 4 2" xfId="4319"/>
    <cellStyle name="20 % - Akzent6 7 2 2 4 3" xfId="4320"/>
    <cellStyle name="20 % - Akzent6 7 2 2 5" xfId="4321"/>
    <cellStyle name="20 % - Akzent6 7 2 2 5 2" xfId="4322"/>
    <cellStyle name="20 % - Akzent6 7 2 2 6" xfId="4323"/>
    <cellStyle name="20 % - Akzent6 7 2 2 7" xfId="4324"/>
    <cellStyle name="20 % - Akzent6 7 2 3" xfId="4325"/>
    <cellStyle name="20 % - Akzent6 7 2 3 2" xfId="4326"/>
    <cellStyle name="20 % - Akzent6 7 2 3 2 2" xfId="4327"/>
    <cellStyle name="20 % - Akzent6 7 2 3 2 3" xfId="4328"/>
    <cellStyle name="20 % - Akzent6 7 2 3 3" xfId="4329"/>
    <cellStyle name="20 % - Akzent6 7 2 3 3 2" xfId="4330"/>
    <cellStyle name="20 % - Akzent6 7 2 3 3 3" xfId="4331"/>
    <cellStyle name="20 % - Akzent6 7 2 3 4" xfId="4332"/>
    <cellStyle name="20 % - Akzent6 7 2 3 4 2" xfId="4333"/>
    <cellStyle name="20 % - Akzent6 7 2 3 5" xfId="4334"/>
    <cellStyle name="20 % - Akzent6 7 2 3 6" xfId="4335"/>
    <cellStyle name="20 % - Akzent6 7 2 4" xfId="4336"/>
    <cellStyle name="20 % - Akzent6 7 2 4 2" xfId="4337"/>
    <cellStyle name="20 % - Akzent6 7 2 4 3" xfId="4338"/>
    <cellStyle name="20 % - Akzent6 7 2 5" xfId="4339"/>
    <cellStyle name="20 % - Akzent6 7 2 5 2" xfId="4340"/>
    <cellStyle name="20 % - Akzent6 7 2 5 3" xfId="4341"/>
    <cellStyle name="20 % - Akzent6 7 2 6" xfId="4342"/>
    <cellStyle name="20 % - Akzent6 7 2 6 2" xfId="4343"/>
    <cellStyle name="20 % - Akzent6 7 2 7" xfId="4344"/>
    <cellStyle name="20 % - Akzent6 7 2 8" xfId="4345"/>
    <cellStyle name="20 % - Akzent6 7 3" xfId="4346"/>
    <cellStyle name="20 % - Akzent6 7 3 2" xfId="4347"/>
    <cellStyle name="20 % - Akzent6 7 3 2 2" xfId="4348"/>
    <cellStyle name="20 % - Akzent6 7 3 2 2 2" xfId="4349"/>
    <cellStyle name="20 % - Akzent6 7 3 2 2 2 2" xfId="4350"/>
    <cellStyle name="20 % - Akzent6 7 3 2 2 2 3" xfId="4351"/>
    <cellStyle name="20 % - Akzent6 7 3 2 2 3" xfId="4352"/>
    <cellStyle name="20 % - Akzent6 7 3 2 2 3 2" xfId="4353"/>
    <cellStyle name="20 % - Akzent6 7 3 2 2 3 3" xfId="4354"/>
    <cellStyle name="20 % - Akzent6 7 3 2 2 4" xfId="4355"/>
    <cellStyle name="20 % - Akzent6 7 3 2 2 4 2" xfId="4356"/>
    <cellStyle name="20 % - Akzent6 7 3 2 2 5" xfId="4357"/>
    <cellStyle name="20 % - Akzent6 7 3 2 2 6" xfId="4358"/>
    <cellStyle name="20 % - Akzent6 7 3 2 3" xfId="4359"/>
    <cellStyle name="20 % - Akzent6 7 3 2 3 2" xfId="4360"/>
    <cellStyle name="20 % - Akzent6 7 3 2 3 3" xfId="4361"/>
    <cellStyle name="20 % - Akzent6 7 3 2 4" xfId="4362"/>
    <cellStyle name="20 % - Akzent6 7 3 2 4 2" xfId="4363"/>
    <cellStyle name="20 % - Akzent6 7 3 2 4 3" xfId="4364"/>
    <cellStyle name="20 % - Akzent6 7 3 2 5" xfId="4365"/>
    <cellStyle name="20 % - Akzent6 7 3 2 5 2" xfId="4366"/>
    <cellStyle name="20 % - Akzent6 7 3 2 6" xfId="4367"/>
    <cellStyle name="20 % - Akzent6 7 3 2 7" xfId="4368"/>
    <cellStyle name="20 % - Akzent6 7 3 3" xfId="4369"/>
    <cellStyle name="20 % - Akzent6 7 3 3 2" xfId="4370"/>
    <cellStyle name="20 % - Akzent6 7 3 3 2 2" xfId="4371"/>
    <cellStyle name="20 % - Akzent6 7 3 3 2 3" xfId="4372"/>
    <cellStyle name="20 % - Akzent6 7 3 3 3" xfId="4373"/>
    <cellStyle name="20 % - Akzent6 7 3 3 3 2" xfId="4374"/>
    <cellStyle name="20 % - Akzent6 7 3 3 3 3" xfId="4375"/>
    <cellStyle name="20 % - Akzent6 7 3 3 4" xfId="4376"/>
    <cellStyle name="20 % - Akzent6 7 3 3 4 2" xfId="4377"/>
    <cellStyle name="20 % - Akzent6 7 3 3 5" xfId="4378"/>
    <cellStyle name="20 % - Akzent6 7 3 3 6" xfId="4379"/>
    <cellStyle name="20 % - Akzent6 7 3 4" xfId="4380"/>
    <cellStyle name="20 % - Akzent6 7 3 4 2" xfId="4381"/>
    <cellStyle name="20 % - Akzent6 7 3 4 3" xfId="4382"/>
    <cellStyle name="20 % - Akzent6 7 3 5" xfId="4383"/>
    <cellStyle name="20 % - Akzent6 7 3 5 2" xfId="4384"/>
    <cellStyle name="20 % - Akzent6 7 3 5 3" xfId="4385"/>
    <cellStyle name="20 % - Akzent6 7 3 6" xfId="4386"/>
    <cellStyle name="20 % - Akzent6 7 3 6 2" xfId="4387"/>
    <cellStyle name="20 % - Akzent6 7 3 7" xfId="4388"/>
    <cellStyle name="20 % - Akzent6 7 3 8" xfId="4389"/>
    <cellStyle name="20 % - Akzent6 7 4" xfId="4390"/>
    <cellStyle name="20 % - Akzent6 7 4 2" xfId="4391"/>
    <cellStyle name="20 % - Akzent6 7 4 2 2" xfId="4392"/>
    <cellStyle name="20 % - Akzent6 7 4 2 2 2" xfId="4393"/>
    <cellStyle name="20 % - Akzent6 7 4 2 2 3" xfId="4394"/>
    <cellStyle name="20 % - Akzent6 7 4 2 3" xfId="4395"/>
    <cellStyle name="20 % - Akzent6 7 4 2 3 2" xfId="4396"/>
    <cellStyle name="20 % - Akzent6 7 4 2 3 3" xfId="4397"/>
    <cellStyle name="20 % - Akzent6 7 4 2 4" xfId="4398"/>
    <cellStyle name="20 % - Akzent6 7 4 2 4 2" xfId="4399"/>
    <cellStyle name="20 % - Akzent6 7 4 2 5" xfId="4400"/>
    <cellStyle name="20 % - Akzent6 7 4 2 6" xfId="4401"/>
    <cellStyle name="20 % - Akzent6 7 4 3" xfId="4402"/>
    <cellStyle name="20 % - Akzent6 7 4 3 2" xfId="4403"/>
    <cellStyle name="20 % - Akzent6 7 4 3 3" xfId="4404"/>
    <cellStyle name="20 % - Akzent6 7 4 4" xfId="4405"/>
    <cellStyle name="20 % - Akzent6 7 4 4 2" xfId="4406"/>
    <cellStyle name="20 % - Akzent6 7 4 4 3" xfId="4407"/>
    <cellStyle name="20 % - Akzent6 7 4 5" xfId="4408"/>
    <cellStyle name="20 % - Akzent6 7 4 5 2" xfId="4409"/>
    <cellStyle name="20 % - Akzent6 7 4 6" xfId="4410"/>
    <cellStyle name="20 % - Akzent6 7 4 7" xfId="4411"/>
    <cellStyle name="20 % - Akzent6 7 5" xfId="4412"/>
    <cellStyle name="20 % - Akzent6 7 5 2" xfId="4413"/>
    <cellStyle name="20 % - Akzent6 7 5 2 2" xfId="4414"/>
    <cellStyle name="20 % - Akzent6 7 5 2 3" xfId="4415"/>
    <cellStyle name="20 % - Akzent6 7 5 3" xfId="4416"/>
    <cellStyle name="20 % - Akzent6 7 5 3 2" xfId="4417"/>
    <cellStyle name="20 % - Akzent6 7 5 3 3" xfId="4418"/>
    <cellStyle name="20 % - Akzent6 7 5 4" xfId="4419"/>
    <cellStyle name="20 % - Akzent6 7 5 4 2" xfId="4420"/>
    <cellStyle name="20 % - Akzent6 7 5 5" xfId="4421"/>
    <cellStyle name="20 % - Akzent6 7 5 6" xfId="4422"/>
    <cellStyle name="20 % - Akzent6 7 6" xfId="4423"/>
    <cellStyle name="20 % - Akzent6 7 6 2" xfId="4424"/>
    <cellStyle name="20 % - Akzent6 7 6 3" xfId="4425"/>
    <cellStyle name="20 % - Akzent6 7 7" xfId="4426"/>
    <cellStyle name="20 % - Akzent6 7 7 2" xfId="4427"/>
    <cellStyle name="20 % - Akzent6 7 7 3" xfId="4428"/>
    <cellStyle name="20 % - Akzent6 7 8" xfId="4429"/>
    <cellStyle name="20 % - Akzent6 7 8 2" xfId="4430"/>
    <cellStyle name="20 % - Akzent6 7 9" xfId="4431"/>
    <cellStyle name="20 % - Akzent6 8" xfId="4432"/>
    <cellStyle name="20 % - Akzent6 8 2" xfId="4433"/>
    <cellStyle name="20 % - Akzent6 8 2 2" xfId="4434"/>
    <cellStyle name="20 % - Akzent6 8 2 2 2" xfId="4435"/>
    <cellStyle name="20 % - Akzent6 8 2 2 2 2" xfId="4436"/>
    <cellStyle name="20 % - Akzent6 8 2 2 2 3" xfId="4437"/>
    <cellStyle name="20 % - Akzent6 8 2 2 3" xfId="4438"/>
    <cellStyle name="20 % - Akzent6 8 2 2 3 2" xfId="4439"/>
    <cellStyle name="20 % - Akzent6 8 2 2 3 3" xfId="4440"/>
    <cellStyle name="20 % - Akzent6 8 2 2 4" xfId="4441"/>
    <cellStyle name="20 % - Akzent6 8 2 2 4 2" xfId="4442"/>
    <cellStyle name="20 % - Akzent6 8 2 2 5" xfId="4443"/>
    <cellStyle name="20 % - Akzent6 8 2 2 6" xfId="4444"/>
    <cellStyle name="20 % - Akzent6 8 2 3" xfId="4445"/>
    <cellStyle name="20 % - Akzent6 8 2 3 2" xfId="4446"/>
    <cellStyle name="20 % - Akzent6 8 2 3 3" xfId="4447"/>
    <cellStyle name="20 % - Akzent6 8 2 4" xfId="4448"/>
    <cellStyle name="20 % - Akzent6 8 2 4 2" xfId="4449"/>
    <cellStyle name="20 % - Akzent6 8 2 4 3" xfId="4450"/>
    <cellStyle name="20 % - Akzent6 8 2 5" xfId="4451"/>
    <cellStyle name="20 % - Akzent6 8 2 5 2" xfId="4452"/>
    <cellStyle name="20 % - Akzent6 8 2 6" xfId="4453"/>
    <cellStyle name="20 % - Akzent6 8 2 7" xfId="4454"/>
    <cellStyle name="20 % - Akzent6 8 3" xfId="4455"/>
    <cellStyle name="20 % - Akzent6 8 3 2" xfId="4456"/>
    <cellStyle name="20 % - Akzent6 8 3 2 2" xfId="4457"/>
    <cellStyle name="20 % - Akzent6 8 3 2 3" xfId="4458"/>
    <cellStyle name="20 % - Akzent6 8 3 3" xfId="4459"/>
    <cellStyle name="20 % - Akzent6 8 3 3 2" xfId="4460"/>
    <cellStyle name="20 % - Akzent6 8 3 3 3" xfId="4461"/>
    <cellStyle name="20 % - Akzent6 8 3 4" xfId="4462"/>
    <cellStyle name="20 % - Akzent6 8 3 4 2" xfId="4463"/>
    <cellStyle name="20 % - Akzent6 8 3 5" xfId="4464"/>
    <cellStyle name="20 % - Akzent6 8 3 6" xfId="4465"/>
    <cellStyle name="20 % - Akzent6 8 4" xfId="4466"/>
    <cellStyle name="20 % - Akzent6 8 4 2" xfId="4467"/>
    <cellStyle name="20 % - Akzent6 8 4 3" xfId="4468"/>
    <cellStyle name="20 % - Akzent6 8 5" xfId="4469"/>
    <cellStyle name="20 % - Akzent6 8 5 2" xfId="4470"/>
    <cellStyle name="20 % - Akzent6 8 5 3" xfId="4471"/>
    <cellStyle name="20 % - Akzent6 8 6" xfId="4472"/>
    <cellStyle name="20 % - Akzent6 8 6 2" xfId="4473"/>
    <cellStyle name="20 % - Akzent6 8 7" xfId="4474"/>
    <cellStyle name="20 % - Akzent6 8 8" xfId="4475"/>
    <cellStyle name="20% - Accent1" xfId="4476"/>
    <cellStyle name="20% - Accent1 2" xfId="101"/>
    <cellStyle name="20% - Accent1 2 2" xfId="102"/>
    <cellStyle name="20% - Accent1 2 3" xfId="103"/>
    <cellStyle name="20% - Accent1 3" xfId="104"/>
    <cellStyle name="20% - Accent1 4" xfId="105"/>
    <cellStyle name="20% - Accent1 5" xfId="33353"/>
    <cellStyle name="20% - Accent2" xfId="4477"/>
    <cellStyle name="20% - Accent2 2" xfId="106"/>
    <cellStyle name="20% - Accent2 2 2" xfId="107"/>
    <cellStyle name="20% - Accent2 2 3" xfId="108"/>
    <cellStyle name="20% - Accent2 3" xfId="109"/>
    <cellStyle name="20% - Accent2 4" xfId="110"/>
    <cellStyle name="20% - Accent2 5" xfId="33354"/>
    <cellStyle name="20% - Accent3" xfId="4478"/>
    <cellStyle name="20% - Accent3 2" xfId="111"/>
    <cellStyle name="20% - Accent3 2 2" xfId="112"/>
    <cellStyle name="20% - Accent3 2 3" xfId="113"/>
    <cellStyle name="20% - Accent3 3" xfId="114"/>
    <cellStyle name="20% - Accent3 4" xfId="115"/>
    <cellStyle name="20% - Accent3 5" xfId="33355"/>
    <cellStyle name="20% - Accent4" xfId="4479"/>
    <cellStyle name="20% - Accent4 2" xfId="116"/>
    <cellStyle name="20% - Accent4 2 2" xfId="117"/>
    <cellStyle name="20% - Accent4 2 3" xfId="118"/>
    <cellStyle name="20% - Accent4 3" xfId="119"/>
    <cellStyle name="20% - Accent4 4" xfId="120"/>
    <cellStyle name="20% - Accent4 5" xfId="33356"/>
    <cellStyle name="20% - Accent5" xfId="4480"/>
    <cellStyle name="20% - Accent5 2" xfId="121"/>
    <cellStyle name="20% - Accent5 2 2" xfId="122"/>
    <cellStyle name="20% - Accent5 2 3" xfId="123"/>
    <cellStyle name="20% - Accent5 3" xfId="33357"/>
    <cellStyle name="20% - Accent6" xfId="4481"/>
    <cellStyle name="20% - Accent6 2" xfId="124"/>
    <cellStyle name="20% - Accent6 2 2" xfId="125"/>
    <cellStyle name="20% - Accent6 2 3" xfId="126"/>
    <cellStyle name="20% - Accent6 3" xfId="4482"/>
    <cellStyle name="20% - Accent6 4" xfId="33358"/>
    <cellStyle name="20% - Akzent1" xfId="127"/>
    <cellStyle name="20% - Akzent1 2" xfId="128"/>
    <cellStyle name="20% - Akzent1 2 2" xfId="129"/>
    <cellStyle name="20% - Akzent1 2 2 2" xfId="33359"/>
    <cellStyle name="20% - Akzent1 3" xfId="130"/>
    <cellStyle name="20% - Akzent2" xfId="131"/>
    <cellStyle name="20% - Akzent2 2" xfId="132"/>
    <cellStyle name="20% - Akzent2 2 2" xfId="133"/>
    <cellStyle name="20% - Akzent2 2 2 2" xfId="33360"/>
    <cellStyle name="20% - Akzent2 3" xfId="134"/>
    <cellStyle name="20% - Akzent3" xfId="135"/>
    <cellStyle name="20% - Akzent3 2" xfId="136"/>
    <cellStyle name="20% - Akzent3 2 2" xfId="137"/>
    <cellStyle name="20% - Akzent3 2 2 2" xfId="33361"/>
    <cellStyle name="20% - Akzent3 3" xfId="138"/>
    <cellStyle name="20% - Akzent4" xfId="139"/>
    <cellStyle name="20% - Akzent4 2" xfId="140"/>
    <cellStyle name="20% - Akzent4 2 2" xfId="141"/>
    <cellStyle name="20% - Akzent4 2 2 2" xfId="33362"/>
    <cellStyle name="20% - Akzent4 3" xfId="142"/>
    <cellStyle name="20% - Akzent5" xfId="143"/>
    <cellStyle name="20% - Akzent5 2" xfId="144"/>
    <cellStyle name="20% - Akzent5 2 2" xfId="145"/>
    <cellStyle name="20% - Akzent5 2 2 2" xfId="33363"/>
    <cellStyle name="20% - Akzent5 3" xfId="146"/>
    <cellStyle name="20% - Akzent6" xfId="147"/>
    <cellStyle name="20% - Akzent6 2" xfId="148"/>
    <cellStyle name="20% - Akzent6 2 2" xfId="149"/>
    <cellStyle name="20% - Akzent6 2 2 2" xfId="33364"/>
    <cellStyle name="20% - Akzent6 3" xfId="150"/>
    <cellStyle name="20% - Énfasis1" xfId="4483"/>
    <cellStyle name="20% - Énfasis1 2" xfId="4484"/>
    <cellStyle name="20% - Énfasis1 3" xfId="4485"/>
    <cellStyle name="20% - Énfasis2" xfId="4486"/>
    <cellStyle name="20% - Énfasis2 2" xfId="4487"/>
    <cellStyle name="20% - Énfasis2 3" xfId="4488"/>
    <cellStyle name="20% - Énfasis3" xfId="4489"/>
    <cellStyle name="20% - Énfasis3 2" xfId="4490"/>
    <cellStyle name="20% - Énfasis4" xfId="4491"/>
    <cellStyle name="20% - Énfasis4 2" xfId="4492"/>
    <cellStyle name="20% - Énfasis4 3" xfId="4493"/>
    <cellStyle name="20% - Énfasis5" xfId="4494"/>
    <cellStyle name="20% - Énfasis5 2" xfId="4495"/>
    <cellStyle name="20% - Énfasis6" xfId="4496"/>
    <cellStyle name="20% - Énfasis6 2" xfId="4497"/>
    <cellStyle name="20% - Énfasis6 3" xfId="4498"/>
    <cellStyle name="20% - Акцент1" xfId="151"/>
    <cellStyle name="20% - Акцент2" xfId="152"/>
    <cellStyle name="20% - Акцент3" xfId="153"/>
    <cellStyle name="20% - Акцент4" xfId="154"/>
    <cellStyle name="20% - Акцент5" xfId="155"/>
    <cellStyle name="20% - Акцент6" xfId="156"/>
    <cellStyle name="40 % - Akzent1 2" xfId="157"/>
    <cellStyle name="40 % - Akzent1 2 2" xfId="158"/>
    <cellStyle name="40 % - Akzent1 2 2 2" xfId="159"/>
    <cellStyle name="40 % - Akzent1 2 2 3" xfId="33078"/>
    <cellStyle name="40 % - Akzent1 2 2 4" xfId="33153"/>
    <cellStyle name="40 % - Akzent1 2 2 5" xfId="33228"/>
    <cellStyle name="40 % - Akzent1 2 2 6" xfId="33303"/>
    <cellStyle name="40 % - Akzent1 2 3" xfId="160"/>
    <cellStyle name="40 % - Akzent1 2 3 2" xfId="33079"/>
    <cellStyle name="40 % - Akzent1 2 3 3" xfId="33154"/>
    <cellStyle name="40 % - Akzent1 2 3 4" xfId="33229"/>
    <cellStyle name="40 % - Akzent1 2 3 5" xfId="33304"/>
    <cellStyle name="40 % - Akzent1 2 4" xfId="161"/>
    <cellStyle name="40 % - Akzent1 2 4 2" xfId="33080"/>
    <cellStyle name="40 % - Akzent1 2 4 3" xfId="33155"/>
    <cellStyle name="40 % - Akzent1 2 4 4" xfId="33230"/>
    <cellStyle name="40 % - Akzent1 2 4 5" xfId="33305"/>
    <cellStyle name="40 % - Akzent1 2 5" xfId="162"/>
    <cellStyle name="40 % - Akzent1 2 6" xfId="33077"/>
    <cellStyle name="40 % - Akzent1 2 7" xfId="33152"/>
    <cellStyle name="40 % - Akzent1 2 8" xfId="33227"/>
    <cellStyle name="40 % - Akzent1 2 9" xfId="33302"/>
    <cellStyle name="40 % - Akzent1 3" xfId="163"/>
    <cellStyle name="40 % - Akzent1 3 2" xfId="164"/>
    <cellStyle name="40 % - Akzent1 3 2 10" xfId="4499"/>
    <cellStyle name="40 % - Akzent1 3 2 11" xfId="4500"/>
    <cellStyle name="40 % - Akzent1 3 2 12" xfId="33081"/>
    <cellStyle name="40 % - Akzent1 3 2 13" xfId="33156"/>
    <cellStyle name="40 % - Akzent1 3 2 14" xfId="33231"/>
    <cellStyle name="40 % - Akzent1 3 2 15" xfId="33306"/>
    <cellStyle name="40 % - Akzent1 3 2 2" xfId="4501"/>
    <cellStyle name="40 % - Akzent1 3 2 2 10" xfId="4502"/>
    <cellStyle name="40 % - Akzent1 3 2 2 2" xfId="4503"/>
    <cellStyle name="40 % - Akzent1 3 2 2 2 2" xfId="4504"/>
    <cellStyle name="40 % - Akzent1 3 2 2 2 2 2" xfId="4505"/>
    <cellStyle name="40 % - Akzent1 3 2 2 2 2 2 2" xfId="4506"/>
    <cellStyle name="40 % - Akzent1 3 2 2 2 2 2 2 2" xfId="4507"/>
    <cellStyle name="40 % - Akzent1 3 2 2 2 2 2 2 3" xfId="4508"/>
    <cellStyle name="40 % - Akzent1 3 2 2 2 2 2 3" xfId="4509"/>
    <cellStyle name="40 % - Akzent1 3 2 2 2 2 2 3 2" xfId="4510"/>
    <cellStyle name="40 % - Akzent1 3 2 2 2 2 2 3 3" xfId="4511"/>
    <cellStyle name="40 % - Akzent1 3 2 2 2 2 2 4" xfId="4512"/>
    <cellStyle name="40 % - Akzent1 3 2 2 2 2 2 4 2" xfId="4513"/>
    <cellStyle name="40 % - Akzent1 3 2 2 2 2 2 5" xfId="4514"/>
    <cellStyle name="40 % - Akzent1 3 2 2 2 2 2 6" xfId="4515"/>
    <cellStyle name="40 % - Akzent1 3 2 2 2 2 3" xfId="4516"/>
    <cellStyle name="40 % - Akzent1 3 2 2 2 2 3 2" xfId="4517"/>
    <cellStyle name="40 % - Akzent1 3 2 2 2 2 3 3" xfId="4518"/>
    <cellStyle name="40 % - Akzent1 3 2 2 2 2 4" xfId="4519"/>
    <cellStyle name="40 % - Akzent1 3 2 2 2 2 4 2" xfId="4520"/>
    <cellStyle name="40 % - Akzent1 3 2 2 2 2 4 3" xfId="4521"/>
    <cellStyle name="40 % - Akzent1 3 2 2 2 2 5" xfId="4522"/>
    <cellStyle name="40 % - Akzent1 3 2 2 2 2 5 2" xfId="4523"/>
    <cellStyle name="40 % - Akzent1 3 2 2 2 2 6" xfId="4524"/>
    <cellStyle name="40 % - Akzent1 3 2 2 2 2 7" xfId="4525"/>
    <cellStyle name="40 % - Akzent1 3 2 2 2 3" xfId="4526"/>
    <cellStyle name="40 % - Akzent1 3 2 2 2 3 2" xfId="4527"/>
    <cellStyle name="40 % - Akzent1 3 2 2 2 3 2 2" xfId="4528"/>
    <cellStyle name="40 % - Akzent1 3 2 2 2 3 2 3" xfId="4529"/>
    <cellStyle name="40 % - Akzent1 3 2 2 2 3 3" xfId="4530"/>
    <cellStyle name="40 % - Akzent1 3 2 2 2 3 3 2" xfId="4531"/>
    <cellStyle name="40 % - Akzent1 3 2 2 2 3 3 3" xfId="4532"/>
    <cellStyle name="40 % - Akzent1 3 2 2 2 3 4" xfId="4533"/>
    <cellStyle name="40 % - Akzent1 3 2 2 2 3 4 2" xfId="4534"/>
    <cellStyle name="40 % - Akzent1 3 2 2 2 3 5" xfId="4535"/>
    <cellStyle name="40 % - Akzent1 3 2 2 2 3 6" xfId="4536"/>
    <cellStyle name="40 % - Akzent1 3 2 2 2 4" xfId="4537"/>
    <cellStyle name="40 % - Akzent1 3 2 2 2 4 2" xfId="4538"/>
    <cellStyle name="40 % - Akzent1 3 2 2 2 4 3" xfId="4539"/>
    <cellStyle name="40 % - Akzent1 3 2 2 2 5" xfId="4540"/>
    <cellStyle name="40 % - Akzent1 3 2 2 2 5 2" xfId="4541"/>
    <cellStyle name="40 % - Akzent1 3 2 2 2 5 3" xfId="4542"/>
    <cellStyle name="40 % - Akzent1 3 2 2 2 6" xfId="4543"/>
    <cellStyle name="40 % - Akzent1 3 2 2 2 6 2" xfId="4544"/>
    <cellStyle name="40 % - Akzent1 3 2 2 2 7" xfId="4545"/>
    <cellStyle name="40 % - Akzent1 3 2 2 2 8" xfId="4546"/>
    <cellStyle name="40 % - Akzent1 3 2 2 3" xfId="4547"/>
    <cellStyle name="40 % - Akzent1 3 2 2 3 2" xfId="4548"/>
    <cellStyle name="40 % - Akzent1 3 2 2 3 2 2" xfId="4549"/>
    <cellStyle name="40 % - Akzent1 3 2 2 3 2 2 2" xfId="4550"/>
    <cellStyle name="40 % - Akzent1 3 2 2 3 2 2 2 2" xfId="4551"/>
    <cellStyle name="40 % - Akzent1 3 2 2 3 2 2 2 3" xfId="4552"/>
    <cellStyle name="40 % - Akzent1 3 2 2 3 2 2 3" xfId="4553"/>
    <cellStyle name="40 % - Akzent1 3 2 2 3 2 2 3 2" xfId="4554"/>
    <cellStyle name="40 % - Akzent1 3 2 2 3 2 2 3 3" xfId="4555"/>
    <cellStyle name="40 % - Akzent1 3 2 2 3 2 2 4" xfId="4556"/>
    <cellStyle name="40 % - Akzent1 3 2 2 3 2 2 4 2" xfId="4557"/>
    <cellStyle name="40 % - Akzent1 3 2 2 3 2 2 5" xfId="4558"/>
    <cellStyle name="40 % - Akzent1 3 2 2 3 2 2 6" xfId="4559"/>
    <cellStyle name="40 % - Akzent1 3 2 2 3 2 3" xfId="4560"/>
    <cellStyle name="40 % - Akzent1 3 2 2 3 2 3 2" xfId="4561"/>
    <cellStyle name="40 % - Akzent1 3 2 2 3 2 3 3" xfId="4562"/>
    <cellStyle name="40 % - Akzent1 3 2 2 3 2 4" xfId="4563"/>
    <cellStyle name="40 % - Akzent1 3 2 2 3 2 4 2" xfId="4564"/>
    <cellStyle name="40 % - Akzent1 3 2 2 3 2 4 3" xfId="4565"/>
    <cellStyle name="40 % - Akzent1 3 2 2 3 2 5" xfId="4566"/>
    <cellStyle name="40 % - Akzent1 3 2 2 3 2 5 2" xfId="4567"/>
    <cellStyle name="40 % - Akzent1 3 2 2 3 2 6" xfId="4568"/>
    <cellStyle name="40 % - Akzent1 3 2 2 3 2 7" xfId="4569"/>
    <cellStyle name="40 % - Akzent1 3 2 2 3 3" xfId="4570"/>
    <cellStyle name="40 % - Akzent1 3 2 2 3 3 2" xfId="4571"/>
    <cellStyle name="40 % - Akzent1 3 2 2 3 3 2 2" xfId="4572"/>
    <cellStyle name="40 % - Akzent1 3 2 2 3 3 2 3" xfId="4573"/>
    <cellStyle name="40 % - Akzent1 3 2 2 3 3 3" xfId="4574"/>
    <cellStyle name="40 % - Akzent1 3 2 2 3 3 3 2" xfId="4575"/>
    <cellStyle name="40 % - Akzent1 3 2 2 3 3 3 3" xfId="4576"/>
    <cellStyle name="40 % - Akzent1 3 2 2 3 3 4" xfId="4577"/>
    <cellStyle name="40 % - Akzent1 3 2 2 3 3 4 2" xfId="4578"/>
    <cellStyle name="40 % - Akzent1 3 2 2 3 3 5" xfId="4579"/>
    <cellStyle name="40 % - Akzent1 3 2 2 3 3 6" xfId="4580"/>
    <cellStyle name="40 % - Akzent1 3 2 2 3 4" xfId="4581"/>
    <cellStyle name="40 % - Akzent1 3 2 2 3 4 2" xfId="4582"/>
    <cellStyle name="40 % - Akzent1 3 2 2 3 4 3" xfId="4583"/>
    <cellStyle name="40 % - Akzent1 3 2 2 3 5" xfId="4584"/>
    <cellStyle name="40 % - Akzent1 3 2 2 3 5 2" xfId="4585"/>
    <cellStyle name="40 % - Akzent1 3 2 2 3 5 3" xfId="4586"/>
    <cellStyle name="40 % - Akzent1 3 2 2 3 6" xfId="4587"/>
    <cellStyle name="40 % - Akzent1 3 2 2 3 6 2" xfId="4588"/>
    <cellStyle name="40 % - Akzent1 3 2 2 3 7" xfId="4589"/>
    <cellStyle name="40 % - Akzent1 3 2 2 3 8" xfId="4590"/>
    <cellStyle name="40 % - Akzent1 3 2 2 4" xfId="4591"/>
    <cellStyle name="40 % - Akzent1 3 2 2 4 2" xfId="4592"/>
    <cellStyle name="40 % - Akzent1 3 2 2 4 2 2" xfId="4593"/>
    <cellStyle name="40 % - Akzent1 3 2 2 4 2 2 2" xfId="4594"/>
    <cellStyle name="40 % - Akzent1 3 2 2 4 2 2 3" xfId="4595"/>
    <cellStyle name="40 % - Akzent1 3 2 2 4 2 3" xfId="4596"/>
    <cellStyle name="40 % - Akzent1 3 2 2 4 2 3 2" xfId="4597"/>
    <cellStyle name="40 % - Akzent1 3 2 2 4 2 3 3" xfId="4598"/>
    <cellStyle name="40 % - Akzent1 3 2 2 4 2 4" xfId="4599"/>
    <cellStyle name="40 % - Akzent1 3 2 2 4 2 4 2" xfId="4600"/>
    <cellStyle name="40 % - Akzent1 3 2 2 4 2 5" xfId="4601"/>
    <cellStyle name="40 % - Akzent1 3 2 2 4 2 6" xfId="4602"/>
    <cellStyle name="40 % - Akzent1 3 2 2 4 3" xfId="4603"/>
    <cellStyle name="40 % - Akzent1 3 2 2 4 3 2" xfId="4604"/>
    <cellStyle name="40 % - Akzent1 3 2 2 4 3 3" xfId="4605"/>
    <cellStyle name="40 % - Akzent1 3 2 2 4 4" xfId="4606"/>
    <cellStyle name="40 % - Akzent1 3 2 2 4 4 2" xfId="4607"/>
    <cellStyle name="40 % - Akzent1 3 2 2 4 4 3" xfId="4608"/>
    <cellStyle name="40 % - Akzent1 3 2 2 4 5" xfId="4609"/>
    <cellStyle name="40 % - Akzent1 3 2 2 4 5 2" xfId="4610"/>
    <cellStyle name="40 % - Akzent1 3 2 2 4 6" xfId="4611"/>
    <cellStyle name="40 % - Akzent1 3 2 2 4 7" xfId="4612"/>
    <cellStyle name="40 % - Akzent1 3 2 2 5" xfId="4613"/>
    <cellStyle name="40 % - Akzent1 3 2 2 5 2" xfId="4614"/>
    <cellStyle name="40 % - Akzent1 3 2 2 5 2 2" xfId="4615"/>
    <cellStyle name="40 % - Akzent1 3 2 2 5 2 3" xfId="4616"/>
    <cellStyle name="40 % - Akzent1 3 2 2 5 3" xfId="4617"/>
    <cellStyle name="40 % - Akzent1 3 2 2 5 3 2" xfId="4618"/>
    <cellStyle name="40 % - Akzent1 3 2 2 5 3 3" xfId="4619"/>
    <cellStyle name="40 % - Akzent1 3 2 2 5 4" xfId="4620"/>
    <cellStyle name="40 % - Akzent1 3 2 2 5 4 2" xfId="4621"/>
    <cellStyle name="40 % - Akzent1 3 2 2 5 5" xfId="4622"/>
    <cellStyle name="40 % - Akzent1 3 2 2 5 6" xfId="4623"/>
    <cellStyle name="40 % - Akzent1 3 2 2 6" xfId="4624"/>
    <cellStyle name="40 % - Akzent1 3 2 2 6 2" xfId="4625"/>
    <cellStyle name="40 % - Akzent1 3 2 2 6 3" xfId="4626"/>
    <cellStyle name="40 % - Akzent1 3 2 2 7" xfId="4627"/>
    <cellStyle name="40 % - Akzent1 3 2 2 7 2" xfId="4628"/>
    <cellStyle name="40 % - Akzent1 3 2 2 7 3" xfId="4629"/>
    <cellStyle name="40 % - Akzent1 3 2 2 8" xfId="4630"/>
    <cellStyle name="40 % - Akzent1 3 2 2 8 2" xfId="4631"/>
    <cellStyle name="40 % - Akzent1 3 2 2 9" xfId="4632"/>
    <cellStyle name="40 % - Akzent1 3 2 3" xfId="4633"/>
    <cellStyle name="40 % - Akzent1 3 2 3 2" xfId="4634"/>
    <cellStyle name="40 % - Akzent1 3 2 3 2 2" xfId="4635"/>
    <cellStyle name="40 % - Akzent1 3 2 3 2 2 2" xfId="4636"/>
    <cellStyle name="40 % - Akzent1 3 2 3 2 2 2 2" xfId="4637"/>
    <cellStyle name="40 % - Akzent1 3 2 3 2 2 2 3" xfId="4638"/>
    <cellStyle name="40 % - Akzent1 3 2 3 2 2 3" xfId="4639"/>
    <cellStyle name="40 % - Akzent1 3 2 3 2 2 3 2" xfId="4640"/>
    <cellStyle name="40 % - Akzent1 3 2 3 2 2 3 3" xfId="4641"/>
    <cellStyle name="40 % - Akzent1 3 2 3 2 2 4" xfId="4642"/>
    <cellStyle name="40 % - Akzent1 3 2 3 2 2 4 2" xfId="4643"/>
    <cellStyle name="40 % - Akzent1 3 2 3 2 2 5" xfId="4644"/>
    <cellStyle name="40 % - Akzent1 3 2 3 2 2 6" xfId="4645"/>
    <cellStyle name="40 % - Akzent1 3 2 3 2 3" xfId="4646"/>
    <cellStyle name="40 % - Akzent1 3 2 3 2 3 2" xfId="4647"/>
    <cellStyle name="40 % - Akzent1 3 2 3 2 3 3" xfId="4648"/>
    <cellStyle name="40 % - Akzent1 3 2 3 2 4" xfId="4649"/>
    <cellStyle name="40 % - Akzent1 3 2 3 2 4 2" xfId="4650"/>
    <cellStyle name="40 % - Akzent1 3 2 3 2 4 3" xfId="4651"/>
    <cellStyle name="40 % - Akzent1 3 2 3 2 5" xfId="4652"/>
    <cellStyle name="40 % - Akzent1 3 2 3 2 5 2" xfId="4653"/>
    <cellStyle name="40 % - Akzent1 3 2 3 2 6" xfId="4654"/>
    <cellStyle name="40 % - Akzent1 3 2 3 2 7" xfId="4655"/>
    <cellStyle name="40 % - Akzent1 3 2 3 3" xfId="4656"/>
    <cellStyle name="40 % - Akzent1 3 2 3 3 2" xfId="4657"/>
    <cellStyle name="40 % - Akzent1 3 2 3 3 2 2" xfId="4658"/>
    <cellStyle name="40 % - Akzent1 3 2 3 3 2 3" xfId="4659"/>
    <cellStyle name="40 % - Akzent1 3 2 3 3 3" xfId="4660"/>
    <cellStyle name="40 % - Akzent1 3 2 3 3 3 2" xfId="4661"/>
    <cellStyle name="40 % - Akzent1 3 2 3 3 3 3" xfId="4662"/>
    <cellStyle name="40 % - Akzent1 3 2 3 3 4" xfId="4663"/>
    <cellStyle name="40 % - Akzent1 3 2 3 3 4 2" xfId="4664"/>
    <cellStyle name="40 % - Akzent1 3 2 3 3 5" xfId="4665"/>
    <cellStyle name="40 % - Akzent1 3 2 3 3 6" xfId="4666"/>
    <cellStyle name="40 % - Akzent1 3 2 3 4" xfId="4667"/>
    <cellStyle name="40 % - Akzent1 3 2 3 4 2" xfId="4668"/>
    <cellStyle name="40 % - Akzent1 3 2 3 4 3" xfId="4669"/>
    <cellStyle name="40 % - Akzent1 3 2 3 5" xfId="4670"/>
    <cellStyle name="40 % - Akzent1 3 2 3 5 2" xfId="4671"/>
    <cellStyle name="40 % - Akzent1 3 2 3 5 3" xfId="4672"/>
    <cellStyle name="40 % - Akzent1 3 2 3 6" xfId="4673"/>
    <cellStyle name="40 % - Akzent1 3 2 3 6 2" xfId="4674"/>
    <cellStyle name="40 % - Akzent1 3 2 3 7" xfId="4675"/>
    <cellStyle name="40 % - Akzent1 3 2 3 8" xfId="4676"/>
    <cellStyle name="40 % - Akzent1 3 2 4" xfId="4677"/>
    <cellStyle name="40 % - Akzent1 3 2 4 2" xfId="4678"/>
    <cellStyle name="40 % - Akzent1 3 2 4 2 2" xfId="4679"/>
    <cellStyle name="40 % - Akzent1 3 2 4 2 2 2" xfId="4680"/>
    <cellStyle name="40 % - Akzent1 3 2 4 2 2 2 2" xfId="4681"/>
    <cellStyle name="40 % - Akzent1 3 2 4 2 2 2 3" xfId="4682"/>
    <cellStyle name="40 % - Akzent1 3 2 4 2 2 3" xfId="4683"/>
    <cellStyle name="40 % - Akzent1 3 2 4 2 2 3 2" xfId="4684"/>
    <cellStyle name="40 % - Akzent1 3 2 4 2 2 3 3" xfId="4685"/>
    <cellStyle name="40 % - Akzent1 3 2 4 2 2 4" xfId="4686"/>
    <cellStyle name="40 % - Akzent1 3 2 4 2 2 4 2" xfId="4687"/>
    <cellStyle name="40 % - Akzent1 3 2 4 2 2 5" xfId="4688"/>
    <cellStyle name="40 % - Akzent1 3 2 4 2 2 6" xfId="4689"/>
    <cellStyle name="40 % - Akzent1 3 2 4 2 3" xfId="4690"/>
    <cellStyle name="40 % - Akzent1 3 2 4 2 3 2" xfId="4691"/>
    <cellStyle name="40 % - Akzent1 3 2 4 2 3 3" xfId="4692"/>
    <cellStyle name="40 % - Akzent1 3 2 4 2 4" xfId="4693"/>
    <cellStyle name="40 % - Akzent1 3 2 4 2 4 2" xfId="4694"/>
    <cellStyle name="40 % - Akzent1 3 2 4 2 4 3" xfId="4695"/>
    <cellStyle name="40 % - Akzent1 3 2 4 2 5" xfId="4696"/>
    <cellStyle name="40 % - Akzent1 3 2 4 2 5 2" xfId="4697"/>
    <cellStyle name="40 % - Akzent1 3 2 4 2 6" xfId="4698"/>
    <cellStyle name="40 % - Akzent1 3 2 4 2 7" xfId="4699"/>
    <cellStyle name="40 % - Akzent1 3 2 4 3" xfId="4700"/>
    <cellStyle name="40 % - Akzent1 3 2 4 3 2" xfId="4701"/>
    <cellStyle name="40 % - Akzent1 3 2 4 3 2 2" xfId="4702"/>
    <cellStyle name="40 % - Akzent1 3 2 4 3 2 3" xfId="4703"/>
    <cellStyle name="40 % - Akzent1 3 2 4 3 3" xfId="4704"/>
    <cellStyle name="40 % - Akzent1 3 2 4 3 3 2" xfId="4705"/>
    <cellStyle name="40 % - Akzent1 3 2 4 3 3 3" xfId="4706"/>
    <cellStyle name="40 % - Akzent1 3 2 4 3 4" xfId="4707"/>
    <cellStyle name="40 % - Akzent1 3 2 4 3 4 2" xfId="4708"/>
    <cellStyle name="40 % - Akzent1 3 2 4 3 5" xfId="4709"/>
    <cellStyle name="40 % - Akzent1 3 2 4 3 6" xfId="4710"/>
    <cellStyle name="40 % - Akzent1 3 2 4 4" xfId="4711"/>
    <cellStyle name="40 % - Akzent1 3 2 4 4 2" xfId="4712"/>
    <cellStyle name="40 % - Akzent1 3 2 4 4 3" xfId="4713"/>
    <cellStyle name="40 % - Akzent1 3 2 4 5" xfId="4714"/>
    <cellStyle name="40 % - Akzent1 3 2 4 5 2" xfId="4715"/>
    <cellStyle name="40 % - Akzent1 3 2 4 5 3" xfId="4716"/>
    <cellStyle name="40 % - Akzent1 3 2 4 6" xfId="4717"/>
    <cellStyle name="40 % - Akzent1 3 2 4 6 2" xfId="4718"/>
    <cellStyle name="40 % - Akzent1 3 2 4 7" xfId="4719"/>
    <cellStyle name="40 % - Akzent1 3 2 4 8" xfId="4720"/>
    <cellStyle name="40 % - Akzent1 3 2 5" xfId="4721"/>
    <cellStyle name="40 % - Akzent1 3 2 5 2" xfId="4722"/>
    <cellStyle name="40 % - Akzent1 3 2 5 2 2" xfId="4723"/>
    <cellStyle name="40 % - Akzent1 3 2 5 2 2 2" xfId="4724"/>
    <cellStyle name="40 % - Akzent1 3 2 5 2 2 3" xfId="4725"/>
    <cellStyle name="40 % - Akzent1 3 2 5 2 3" xfId="4726"/>
    <cellStyle name="40 % - Akzent1 3 2 5 2 3 2" xfId="4727"/>
    <cellStyle name="40 % - Akzent1 3 2 5 2 3 3" xfId="4728"/>
    <cellStyle name="40 % - Akzent1 3 2 5 2 4" xfId="4729"/>
    <cellStyle name="40 % - Akzent1 3 2 5 2 4 2" xfId="4730"/>
    <cellStyle name="40 % - Akzent1 3 2 5 2 5" xfId="4731"/>
    <cellStyle name="40 % - Akzent1 3 2 5 2 6" xfId="4732"/>
    <cellStyle name="40 % - Akzent1 3 2 5 3" xfId="4733"/>
    <cellStyle name="40 % - Akzent1 3 2 5 3 2" xfId="4734"/>
    <cellStyle name="40 % - Akzent1 3 2 5 3 3" xfId="4735"/>
    <cellStyle name="40 % - Akzent1 3 2 5 4" xfId="4736"/>
    <cellStyle name="40 % - Akzent1 3 2 5 4 2" xfId="4737"/>
    <cellStyle name="40 % - Akzent1 3 2 5 4 3" xfId="4738"/>
    <cellStyle name="40 % - Akzent1 3 2 5 5" xfId="4739"/>
    <cellStyle name="40 % - Akzent1 3 2 5 5 2" xfId="4740"/>
    <cellStyle name="40 % - Akzent1 3 2 5 6" xfId="4741"/>
    <cellStyle name="40 % - Akzent1 3 2 5 7" xfId="4742"/>
    <cellStyle name="40 % - Akzent1 3 2 6" xfId="4743"/>
    <cellStyle name="40 % - Akzent1 3 2 6 2" xfId="4744"/>
    <cellStyle name="40 % - Akzent1 3 2 6 2 2" xfId="4745"/>
    <cellStyle name="40 % - Akzent1 3 2 6 2 3" xfId="4746"/>
    <cellStyle name="40 % - Akzent1 3 2 6 3" xfId="4747"/>
    <cellStyle name="40 % - Akzent1 3 2 6 3 2" xfId="4748"/>
    <cellStyle name="40 % - Akzent1 3 2 6 3 3" xfId="4749"/>
    <cellStyle name="40 % - Akzent1 3 2 6 4" xfId="4750"/>
    <cellStyle name="40 % - Akzent1 3 2 6 4 2" xfId="4751"/>
    <cellStyle name="40 % - Akzent1 3 2 6 5" xfId="4752"/>
    <cellStyle name="40 % - Akzent1 3 2 6 6" xfId="4753"/>
    <cellStyle name="40 % - Akzent1 3 2 7" xfId="4754"/>
    <cellStyle name="40 % - Akzent1 3 2 7 2" xfId="4755"/>
    <cellStyle name="40 % - Akzent1 3 2 7 3" xfId="4756"/>
    <cellStyle name="40 % - Akzent1 3 2 8" xfId="4757"/>
    <cellStyle name="40 % - Akzent1 3 2 8 2" xfId="4758"/>
    <cellStyle name="40 % - Akzent1 3 2 8 3" xfId="4759"/>
    <cellStyle name="40 % - Akzent1 3 2 9" xfId="4760"/>
    <cellStyle name="40 % - Akzent1 3 2 9 2" xfId="4761"/>
    <cellStyle name="40 % - Akzent1 4" xfId="4762"/>
    <cellStyle name="40 % - Akzent1 4 2" xfId="4763"/>
    <cellStyle name="40 % - Akzent1 5" xfId="4764"/>
    <cellStyle name="40 % - Akzent1 5 2" xfId="4765"/>
    <cellStyle name="40 % - Akzent1 5 2 10" xfId="4766"/>
    <cellStyle name="40 % - Akzent1 5 2 11" xfId="4767"/>
    <cellStyle name="40 % - Akzent1 5 2 2" xfId="4768"/>
    <cellStyle name="40 % - Akzent1 5 2 2 10" xfId="4769"/>
    <cellStyle name="40 % - Akzent1 5 2 2 2" xfId="4770"/>
    <cellStyle name="40 % - Akzent1 5 2 2 2 2" xfId="4771"/>
    <cellStyle name="40 % - Akzent1 5 2 2 2 2 2" xfId="4772"/>
    <cellStyle name="40 % - Akzent1 5 2 2 2 2 2 2" xfId="4773"/>
    <cellStyle name="40 % - Akzent1 5 2 2 2 2 2 2 2" xfId="4774"/>
    <cellStyle name="40 % - Akzent1 5 2 2 2 2 2 2 3" xfId="4775"/>
    <cellStyle name="40 % - Akzent1 5 2 2 2 2 2 3" xfId="4776"/>
    <cellStyle name="40 % - Akzent1 5 2 2 2 2 2 3 2" xfId="4777"/>
    <cellStyle name="40 % - Akzent1 5 2 2 2 2 2 3 3" xfId="4778"/>
    <cellStyle name="40 % - Akzent1 5 2 2 2 2 2 4" xfId="4779"/>
    <cellStyle name="40 % - Akzent1 5 2 2 2 2 2 4 2" xfId="4780"/>
    <cellStyle name="40 % - Akzent1 5 2 2 2 2 2 5" xfId="4781"/>
    <cellStyle name="40 % - Akzent1 5 2 2 2 2 2 6" xfId="4782"/>
    <cellStyle name="40 % - Akzent1 5 2 2 2 2 3" xfId="4783"/>
    <cellStyle name="40 % - Akzent1 5 2 2 2 2 3 2" xfId="4784"/>
    <cellStyle name="40 % - Akzent1 5 2 2 2 2 3 3" xfId="4785"/>
    <cellStyle name="40 % - Akzent1 5 2 2 2 2 4" xfId="4786"/>
    <cellStyle name="40 % - Akzent1 5 2 2 2 2 4 2" xfId="4787"/>
    <cellStyle name="40 % - Akzent1 5 2 2 2 2 4 3" xfId="4788"/>
    <cellStyle name="40 % - Akzent1 5 2 2 2 2 5" xfId="4789"/>
    <cellStyle name="40 % - Akzent1 5 2 2 2 2 5 2" xfId="4790"/>
    <cellStyle name="40 % - Akzent1 5 2 2 2 2 6" xfId="4791"/>
    <cellStyle name="40 % - Akzent1 5 2 2 2 2 7" xfId="4792"/>
    <cellStyle name="40 % - Akzent1 5 2 2 2 3" xfId="4793"/>
    <cellStyle name="40 % - Akzent1 5 2 2 2 3 2" xfId="4794"/>
    <cellStyle name="40 % - Akzent1 5 2 2 2 3 2 2" xfId="4795"/>
    <cellStyle name="40 % - Akzent1 5 2 2 2 3 2 3" xfId="4796"/>
    <cellStyle name="40 % - Akzent1 5 2 2 2 3 3" xfId="4797"/>
    <cellStyle name="40 % - Akzent1 5 2 2 2 3 3 2" xfId="4798"/>
    <cellStyle name="40 % - Akzent1 5 2 2 2 3 3 3" xfId="4799"/>
    <cellStyle name="40 % - Akzent1 5 2 2 2 3 4" xfId="4800"/>
    <cellStyle name="40 % - Akzent1 5 2 2 2 3 4 2" xfId="4801"/>
    <cellStyle name="40 % - Akzent1 5 2 2 2 3 5" xfId="4802"/>
    <cellStyle name="40 % - Akzent1 5 2 2 2 3 6" xfId="4803"/>
    <cellStyle name="40 % - Akzent1 5 2 2 2 4" xfId="4804"/>
    <cellStyle name="40 % - Akzent1 5 2 2 2 4 2" xfId="4805"/>
    <cellStyle name="40 % - Akzent1 5 2 2 2 4 3" xfId="4806"/>
    <cellStyle name="40 % - Akzent1 5 2 2 2 5" xfId="4807"/>
    <cellStyle name="40 % - Akzent1 5 2 2 2 5 2" xfId="4808"/>
    <cellStyle name="40 % - Akzent1 5 2 2 2 5 3" xfId="4809"/>
    <cellStyle name="40 % - Akzent1 5 2 2 2 6" xfId="4810"/>
    <cellStyle name="40 % - Akzent1 5 2 2 2 6 2" xfId="4811"/>
    <cellStyle name="40 % - Akzent1 5 2 2 2 7" xfId="4812"/>
    <cellStyle name="40 % - Akzent1 5 2 2 2 8" xfId="4813"/>
    <cellStyle name="40 % - Akzent1 5 2 2 3" xfId="4814"/>
    <cellStyle name="40 % - Akzent1 5 2 2 3 2" xfId="4815"/>
    <cellStyle name="40 % - Akzent1 5 2 2 3 2 2" xfId="4816"/>
    <cellStyle name="40 % - Akzent1 5 2 2 3 2 2 2" xfId="4817"/>
    <cellStyle name="40 % - Akzent1 5 2 2 3 2 2 2 2" xfId="4818"/>
    <cellStyle name="40 % - Akzent1 5 2 2 3 2 2 2 3" xfId="4819"/>
    <cellStyle name="40 % - Akzent1 5 2 2 3 2 2 3" xfId="4820"/>
    <cellStyle name="40 % - Akzent1 5 2 2 3 2 2 3 2" xfId="4821"/>
    <cellStyle name="40 % - Akzent1 5 2 2 3 2 2 3 3" xfId="4822"/>
    <cellStyle name="40 % - Akzent1 5 2 2 3 2 2 4" xfId="4823"/>
    <cellStyle name="40 % - Akzent1 5 2 2 3 2 2 4 2" xfId="4824"/>
    <cellStyle name="40 % - Akzent1 5 2 2 3 2 2 5" xfId="4825"/>
    <cellStyle name="40 % - Akzent1 5 2 2 3 2 2 6" xfId="4826"/>
    <cellStyle name="40 % - Akzent1 5 2 2 3 2 3" xfId="4827"/>
    <cellStyle name="40 % - Akzent1 5 2 2 3 2 3 2" xfId="4828"/>
    <cellStyle name="40 % - Akzent1 5 2 2 3 2 3 3" xfId="4829"/>
    <cellStyle name="40 % - Akzent1 5 2 2 3 2 4" xfId="4830"/>
    <cellStyle name="40 % - Akzent1 5 2 2 3 2 4 2" xfId="4831"/>
    <cellStyle name="40 % - Akzent1 5 2 2 3 2 4 3" xfId="4832"/>
    <cellStyle name="40 % - Akzent1 5 2 2 3 2 5" xfId="4833"/>
    <cellStyle name="40 % - Akzent1 5 2 2 3 2 5 2" xfId="4834"/>
    <cellStyle name="40 % - Akzent1 5 2 2 3 2 6" xfId="4835"/>
    <cellStyle name="40 % - Akzent1 5 2 2 3 2 7" xfId="4836"/>
    <cellStyle name="40 % - Akzent1 5 2 2 3 3" xfId="4837"/>
    <cellStyle name="40 % - Akzent1 5 2 2 3 3 2" xfId="4838"/>
    <cellStyle name="40 % - Akzent1 5 2 2 3 3 2 2" xfId="4839"/>
    <cellStyle name="40 % - Akzent1 5 2 2 3 3 2 3" xfId="4840"/>
    <cellStyle name="40 % - Akzent1 5 2 2 3 3 3" xfId="4841"/>
    <cellStyle name="40 % - Akzent1 5 2 2 3 3 3 2" xfId="4842"/>
    <cellStyle name="40 % - Akzent1 5 2 2 3 3 3 3" xfId="4843"/>
    <cellStyle name="40 % - Akzent1 5 2 2 3 3 4" xfId="4844"/>
    <cellStyle name="40 % - Akzent1 5 2 2 3 3 4 2" xfId="4845"/>
    <cellStyle name="40 % - Akzent1 5 2 2 3 3 5" xfId="4846"/>
    <cellStyle name="40 % - Akzent1 5 2 2 3 3 6" xfId="4847"/>
    <cellStyle name="40 % - Akzent1 5 2 2 3 4" xfId="4848"/>
    <cellStyle name="40 % - Akzent1 5 2 2 3 4 2" xfId="4849"/>
    <cellStyle name="40 % - Akzent1 5 2 2 3 4 3" xfId="4850"/>
    <cellStyle name="40 % - Akzent1 5 2 2 3 5" xfId="4851"/>
    <cellStyle name="40 % - Akzent1 5 2 2 3 5 2" xfId="4852"/>
    <cellStyle name="40 % - Akzent1 5 2 2 3 5 3" xfId="4853"/>
    <cellStyle name="40 % - Akzent1 5 2 2 3 6" xfId="4854"/>
    <cellStyle name="40 % - Akzent1 5 2 2 3 6 2" xfId="4855"/>
    <cellStyle name="40 % - Akzent1 5 2 2 3 7" xfId="4856"/>
    <cellStyle name="40 % - Akzent1 5 2 2 3 8" xfId="4857"/>
    <cellStyle name="40 % - Akzent1 5 2 2 4" xfId="4858"/>
    <cellStyle name="40 % - Akzent1 5 2 2 4 2" xfId="4859"/>
    <cellStyle name="40 % - Akzent1 5 2 2 4 2 2" xfId="4860"/>
    <cellStyle name="40 % - Akzent1 5 2 2 4 2 2 2" xfId="4861"/>
    <cellStyle name="40 % - Akzent1 5 2 2 4 2 2 3" xfId="4862"/>
    <cellStyle name="40 % - Akzent1 5 2 2 4 2 3" xfId="4863"/>
    <cellStyle name="40 % - Akzent1 5 2 2 4 2 3 2" xfId="4864"/>
    <cellStyle name="40 % - Akzent1 5 2 2 4 2 3 3" xfId="4865"/>
    <cellStyle name="40 % - Akzent1 5 2 2 4 2 4" xfId="4866"/>
    <cellStyle name="40 % - Akzent1 5 2 2 4 2 4 2" xfId="4867"/>
    <cellStyle name="40 % - Akzent1 5 2 2 4 2 5" xfId="4868"/>
    <cellStyle name="40 % - Akzent1 5 2 2 4 2 6" xfId="4869"/>
    <cellStyle name="40 % - Akzent1 5 2 2 4 3" xfId="4870"/>
    <cellStyle name="40 % - Akzent1 5 2 2 4 3 2" xfId="4871"/>
    <cellStyle name="40 % - Akzent1 5 2 2 4 3 3" xfId="4872"/>
    <cellStyle name="40 % - Akzent1 5 2 2 4 4" xfId="4873"/>
    <cellStyle name="40 % - Akzent1 5 2 2 4 4 2" xfId="4874"/>
    <cellStyle name="40 % - Akzent1 5 2 2 4 4 3" xfId="4875"/>
    <cellStyle name="40 % - Akzent1 5 2 2 4 5" xfId="4876"/>
    <cellStyle name="40 % - Akzent1 5 2 2 4 5 2" xfId="4877"/>
    <cellStyle name="40 % - Akzent1 5 2 2 4 6" xfId="4878"/>
    <cellStyle name="40 % - Akzent1 5 2 2 4 7" xfId="4879"/>
    <cellStyle name="40 % - Akzent1 5 2 2 5" xfId="4880"/>
    <cellStyle name="40 % - Akzent1 5 2 2 5 2" xfId="4881"/>
    <cellStyle name="40 % - Akzent1 5 2 2 5 2 2" xfId="4882"/>
    <cellStyle name="40 % - Akzent1 5 2 2 5 2 3" xfId="4883"/>
    <cellStyle name="40 % - Akzent1 5 2 2 5 3" xfId="4884"/>
    <cellStyle name="40 % - Akzent1 5 2 2 5 3 2" xfId="4885"/>
    <cellStyle name="40 % - Akzent1 5 2 2 5 3 3" xfId="4886"/>
    <cellStyle name="40 % - Akzent1 5 2 2 5 4" xfId="4887"/>
    <cellStyle name="40 % - Akzent1 5 2 2 5 4 2" xfId="4888"/>
    <cellStyle name="40 % - Akzent1 5 2 2 5 5" xfId="4889"/>
    <cellStyle name="40 % - Akzent1 5 2 2 5 6" xfId="4890"/>
    <cellStyle name="40 % - Akzent1 5 2 2 6" xfId="4891"/>
    <cellStyle name="40 % - Akzent1 5 2 2 6 2" xfId="4892"/>
    <cellStyle name="40 % - Akzent1 5 2 2 6 3" xfId="4893"/>
    <cellStyle name="40 % - Akzent1 5 2 2 7" xfId="4894"/>
    <cellStyle name="40 % - Akzent1 5 2 2 7 2" xfId="4895"/>
    <cellStyle name="40 % - Akzent1 5 2 2 7 3" xfId="4896"/>
    <cellStyle name="40 % - Akzent1 5 2 2 8" xfId="4897"/>
    <cellStyle name="40 % - Akzent1 5 2 2 8 2" xfId="4898"/>
    <cellStyle name="40 % - Akzent1 5 2 2 9" xfId="4899"/>
    <cellStyle name="40 % - Akzent1 5 2 3" xfId="4900"/>
    <cellStyle name="40 % - Akzent1 5 2 3 2" xfId="4901"/>
    <cellStyle name="40 % - Akzent1 5 2 3 2 2" xfId="4902"/>
    <cellStyle name="40 % - Akzent1 5 2 3 2 2 2" xfId="4903"/>
    <cellStyle name="40 % - Akzent1 5 2 3 2 2 2 2" xfId="4904"/>
    <cellStyle name="40 % - Akzent1 5 2 3 2 2 2 3" xfId="4905"/>
    <cellStyle name="40 % - Akzent1 5 2 3 2 2 3" xfId="4906"/>
    <cellStyle name="40 % - Akzent1 5 2 3 2 2 3 2" xfId="4907"/>
    <cellStyle name="40 % - Akzent1 5 2 3 2 2 3 3" xfId="4908"/>
    <cellStyle name="40 % - Akzent1 5 2 3 2 2 4" xfId="4909"/>
    <cellStyle name="40 % - Akzent1 5 2 3 2 2 4 2" xfId="4910"/>
    <cellStyle name="40 % - Akzent1 5 2 3 2 2 5" xfId="4911"/>
    <cellStyle name="40 % - Akzent1 5 2 3 2 2 6" xfId="4912"/>
    <cellStyle name="40 % - Akzent1 5 2 3 2 3" xfId="4913"/>
    <cellStyle name="40 % - Akzent1 5 2 3 2 3 2" xfId="4914"/>
    <cellStyle name="40 % - Akzent1 5 2 3 2 3 3" xfId="4915"/>
    <cellStyle name="40 % - Akzent1 5 2 3 2 4" xfId="4916"/>
    <cellStyle name="40 % - Akzent1 5 2 3 2 4 2" xfId="4917"/>
    <cellStyle name="40 % - Akzent1 5 2 3 2 4 3" xfId="4918"/>
    <cellStyle name="40 % - Akzent1 5 2 3 2 5" xfId="4919"/>
    <cellStyle name="40 % - Akzent1 5 2 3 2 5 2" xfId="4920"/>
    <cellStyle name="40 % - Akzent1 5 2 3 2 6" xfId="4921"/>
    <cellStyle name="40 % - Akzent1 5 2 3 2 7" xfId="4922"/>
    <cellStyle name="40 % - Akzent1 5 2 3 3" xfId="4923"/>
    <cellStyle name="40 % - Akzent1 5 2 3 3 2" xfId="4924"/>
    <cellStyle name="40 % - Akzent1 5 2 3 3 2 2" xfId="4925"/>
    <cellStyle name="40 % - Akzent1 5 2 3 3 2 3" xfId="4926"/>
    <cellStyle name="40 % - Akzent1 5 2 3 3 3" xfId="4927"/>
    <cellStyle name="40 % - Akzent1 5 2 3 3 3 2" xfId="4928"/>
    <cellStyle name="40 % - Akzent1 5 2 3 3 3 3" xfId="4929"/>
    <cellStyle name="40 % - Akzent1 5 2 3 3 4" xfId="4930"/>
    <cellStyle name="40 % - Akzent1 5 2 3 3 4 2" xfId="4931"/>
    <cellStyle name="40 % - Akzent1 5 2 3 3 5" xfId="4932"/>
    <cellStyle name="40 % - Akzent1 5 2 3 3 6" xfId="4933"/>
    <cellStyle name="40 % - Akzent1 5 2 3 4" xfId="4934"/>
    <cellStyle name="40 % - Akzent1 5 2 3 4 2" xfId="4935"/>
    <cellStyle name="40 % - Akzent1 5 2 3 4 3" xfId="4936"/>
    <cellStyle name="40 % - Akzent1 5 2 3 5" xfId="4937"/>
    <cellStyle name="40 % - Akzent1 5 2 3 5 2" xfId="4938"/>
    <cellStyle name="40 % - Akzent1 5 2 3 5 3" xfId="4939"/>
    <cellStyle name="40 % - Akzent1 5 2 3 6" xfId="4940"/>
    <cellStyle name="40 % - Akzent1 5 2 3 6 2" xfId="4941"/>
    <cellStyle name="40 % - Akzent1 5 2 3 7" xfId="4942"/>
    <cellStyle name="40 % - Akzent1 5 2 3 8" xfId="4943"/>
    <cellStyle name="40 % - Akzent1 5 2 4" xfId="4944"/>
    <cellStyle name="40 % - Akzent1 5 2 4 2" xfId="4945"/>
    <cellStyle name="40 % - Akzent1 5 2 4 2 2" xfId="4946"/>
    <cellStyle name="40 % - Akzent1 5 2 4 2 2 2" xfId="4947"/>
    <cellStyle name="40 % - Akzent1 5 2 4 2 2 2 2" xfId="4948"/>
    <cellStyle name="40 % - Akzent1 5 2 4 2 2 2 3" xfId="4949"/>
    <cellStyle name="40 % - Akzent1 5 2 4 2 2 3" xfId="4950"/>
    <cellStyle name="40 % - Akzent1 5 2 4 2 2 3 2" xfId="4951"/>
    <cellStyle name="40 % - Akzent1 5 2 4 2 2 3 3" xfId="4952"/>
    <cellStyle name="40 % - Akzent1 5 2 4 2 2 4" xfId="4953"/>
    <cellStyle name="40 % - Akzent1 5 2 4 2 2 4 2" xfId="4954"/>
    <cellStyle name="40 % - Akzent1 5 2 4 2 2 5" xfId="4955"/>
    <cellStyle name="40 % - Akzent1 5 2 4 2 2 6" xfId="4956"/>
    <cellStyle name="40 % - Akzent1 5 2 4 2 3" xfId="4957"/>
    <cellStyle name="40 % - Akzent1 5 2 4 2 3 2" xfId="4958"/>
    <cellStyle name="40 % - Akzent1 5 2 4 2 3 3" xfId="4959"/>
    <cellStyle name="40 % - Akzent1 5 2 4 2 4" xfId="4960"/>
    <cellStyle name="40 % - Akzent1 5 2 4 2 4 2" xfId="4961"/>
    <cellStyle name="40 % - Akzent1 5 2 4 2 4 3" xfId="4962"/>
    <cellStyle name="40 % - Akzent1 5 2 4 2 5" xfId="4963"/>
    <cellStyle name="40 % - Akzent1 5 2 4 2 5 2" xfId="4964"/>
    <cellStyle name="40 % - Akzent1 5 2 4 2 6" xfId="4965"/>
    <cellStyle name="40 % - Akzent1 5 2 4 2 7" xfId="4966"/>
    <cellStyle name="40 % - Akzent1 5 2 4 3" xfId="4967"/>
    <cellStyle name="40 % - Akzent1 5 2 4 3 2" xfId="4968"/>
    <cellStyle name="40 % - Akzent1 5 2 4 3 2 2" xfId="4969"/>
    <cellStyle name="40 % - Akzent1 5 2 4 3 2 3" xfId="4970"/>
    <cellStyle name="40 % - Akzent1 5 2 4 3 3" xfId="4971"/>
    <cellStyle name="40 % - Akzent1 5 2 4 3 3 2" xfId="4972"/>
    <cellStyle name="40 % - Akzent1 5 2 4 3 3 3" xfId="4973"/>
    <cellStyle name="40 % - Akzent1 5 2 4 3 4" xfId="4974"/>
    <cellStyle name="40 % - Akzent1 5 2 4 3 4 2" xfId="4975"/>
    <cellStyle name="40 % - Akzent1 5 2 4 3 5" xfId="4976"/>
    <cellStyle name="40 % - Akzent1 5 2 4 3 6" xfId="4977"/>
    <cellStyle name="40 % - Akzent1 5 2 4 4" xfId="4978"/>
    <cellStyle name="40 % - Akzent1 5 2 4 4 2" xfId="4979"/>
    <cellStyle name="40 % - Akzent1 5 2 4 4 3" xfId="4980"/>
    <cellStyle name="40 % - Akzent1 5 2 4 5" xfId="4981"/>
    <cellStyle name="40 % - Akzent1 5 2 4 5 2" xfId="4982"/>
    <cellStyle name="40 % - Akzent1 5 2 4 5 3" xfId="4983"/>
    <cellStyle name="40 % - Akzent1 5 2 4 6" xfId="4984"/>
    <cellStyle name="40 % - Akzent1 5 2 4 6 2" xfId="4985"/>
    <cellStyle name="40 % - Akzent1 5 2 4 7" xfId="4986"/>
    <cellStyle name="40 % - Akzent1 5 2 4 8" xfId="4987"/>
    <cellStyle name="40 % - Akzent1 5 2 5" xfId="4988"/>
    <cellStyle name="40 % - Akzent1 5 2 5 2" xfId="4989"/>
    <cellStyle name="40 % - Akzent1 5 2 5 2 2" xfId="4990"/>
    <cellStyle name="40 % - Akzent1 5 2 5 2 2 2" xfId="4991"/>
    <cellStyle name="40 % - Akzent1 5 2 5 2 2 3" xfId="4992"/>
    <cellStyle name="40 % - Akzent1 5 2 5 2 3" xfId="4993"/>
    <cellStyle name="40 % - Akzent1 5 2 5 2 3 2" xfId="4994"/>
    <cellStyle name="40 % - Akzent1 5 2 5 2 3 3" xfId="4995"/>
    <cellStyle name="40 % - Akzent1 5 2 5 2 4" xfId="4996"/>
    <cellStyle name="40 % - Akzent1 5 2 5 2 4 2" xfId="4997"/>
    <cellStyle name="40 % - Akzent1 5 2 5 2 5" xfId="4998"/>
    <cellStyle name="40 % - Akzent1 5 2 5 2 6" xfId="4999"/>
    <cellStyle name="40 % - Akzent1 5 2 5 3" xfId="5000"/>
    <cellStyle name="40 % - Akzent1 5 2 5 3 2" xfId="5001"/>
    <cellStyle name="40 % - Akzent1 5 2 5 3 3" xfId="5002"/>
    <cellStyle name="40 % - Akzent1 5 2 5 4" xfId="5003"/>
    <cellStyle name="40 % - Akzent1 5 2 5 4 2" xfId="5004"/>
    <cellStyle name="40 % - Akzent1 5 2 5 4 3" xfId="5005"/>
    <cellStyle name="40 % - Akzent1 5 2 5 5" xfId="5006"/>
    <cellStyle name="40 % - Akzent1 5 2 5 5 2" xfId="5007"/>
    <cellStyle name="40 % - Akzent1 5 2 5 6" xfId="5008"/>
    <cellStyle name="40 % - Akzent1 5 2 5 7" xfId="5009"/>
    <cellStyle name="40 % - Akzent1 5 2 6" xfId="5010"/>
    <cellStyle name="40 % - Akzent1 5 2 6 2" xfId="5011"/>
    <cellStyle name="40 % - Akzent1 5 2 6 2 2" xfId="5012"/>
    <cellStyle name="40 % - Akzent1 5 2 6 2 3" xfId="5013"/>
    <cellStyle name="40 % - Akzent1 5 2 6 3" xfId="5014"/>
    <cellStyle name="40 % - Akzent1 5 2 6 3 2" xfId="5015"/>
    <cellStyle name="40 % - Akzent1 5 2 6 3 3" xfId="5016"/>
    <cellStyle name="40 % - Akzent1 5 2 6 4" xfId="5017"/>
    <cellStyle name="40 % - Akzent1 5 2 6 4 2" xfId="5018"/>
    <cellStyle name="40 % - Akzent1 5 2 6 5" xfId="5019"/>
    <cellStyle name="40 % - Akzent1 5 2 6 6" xfId="5020"/>
    <cellStyle name="40 % - Akzent1 5 2 7" xfId="5021"/>
    <cellStyle name="40 % - Akzent1 5 2 7 2" xfId="5022"/>
    <cellStyle name="40 % - Akzent1 5 2 7 3" xfId="5023"/>
    <cellStyle name="40 % - Akzent1 5 2 8" xfId="5024"/>
    <cellStyle name="40 % - Akzent1 5 2 8 2" xfId="5025"/>
    <cellStyle name="40 % - Akzent1 5 2 8 3" xfId="5026"/>
    <cellStyle name="40 % - Akzent1 5 2 9" xfId="5027"/>
    <cellStyle name="40 % - Akzent1 5 2 9 2" xfId="5028"/>
    <cellStyle name="40 % - Akzent1 6" xfId="5029"/>
    <cellStyle name="40 % - Akzent1 7" xfId="5030"/>
    <cellStyle name="40 % - Akzent1 7 10" xfId="5031"/>
    <cellStyle name="40 % - Akzent1 7 2" xfId="5032"/>
    <cellStyle name="40 % - Akzent1 7 2 2" xfId="5033"/>
    <cellStyle name="40 % - Akzent1 7 2 2 2" xfId="5034"/>
    <cellStyle name="40 % - Akzent1 7 2 2 2 2" xfId="5035"/>
    <cellStyle name="40 % - Akzent1 7 2 2 2 2 2" xfId="5036"/>
    <cellStyle name="40 % - Akzent1 7 2 2 2 2 3" xfId="5037"/>
    <cellStyle name="40 % - Akzent1 7 2 2 2 3" xfId="5038"/>
    <cellStyle name="40 % - Akzent1 7 2 2 2 3 2" xfId="5039"/>
    <cellStyle name="40 % - Akzent1 7 2 2 2 3 3" xfId="5040"/>
    <cellStyle name="40 % - Akzent1 7 2 2 2 4" xfId="5041"/>
    <cellStyle name="40 % - Akzent1 7 2 2 2 4 2" xfId="5042"/>
    <cellStyle name="40 % - Akzent1 7 2 2 2 5" xfId="5043"/>
    <cellStyle name="40 % - Akzent1 7 2 2 2 6" xfId="5044"/>
    <cellStyle name="40 % - Akzent1 7 2 2 3" xfId="5045"/>
    <cellStyle name="40 % - Akzent1 7 2 2 3 2" xfId="5046"/>
    <cellStyle name="40 % - Akzent1 7 2 2 3 3" xfId="5047"/>
    <cellStyle name="40 % - Akzent1 7 2 2 4" xfId="5048"/>
    <cellStyle name="40 % - Akzent1 7 2 2 4 2" xfId="5049"/>
    <cellStyle name="40 % - Akzent1 7 2 2 4 3" xfId="5050"/>
    <cellStyle name="40 % - Akzent1 7 2 2 5" xfId="5051"/>
    <cellStyle name="40 % - Akzent1 7 2 2 5 2" xfId="5052"/>
    <cellStyle name="40 % - Akzent1 7 2 2 6" xfId="5053"/>
    <cellStyle name="40 % - Akzent1 7 2 2 7" xfId="5054"/>
    <cellStyle name="40 % - Akzent1 7 2 3" xfId="5055"/>
    <cellStyle name="40 % - Akzent1 7 2 3 2" xfId="5056"/>
    <cellStyle name="40 % - Akzent1 7 2 3 2 2" xfId="5057"/>
    <cellStyle name="40 % - Akzent1 7 2 3 2 3" xfId="5058"/>
    <cellStyle name="40 % - Akzent1 7 2 3 3" xfId="5059"/>
    <cellStyle name="40 % - Akzent1 7 2 3 3 2" xfId="5060"/>
    <cellStyle name="40 % - Akzent1 7 2 3 3 3" xfId="5061"/>
    <cellStyle name="40 % - Akzent1 7 2 3 4" xfId="5062"/>
    <cellStyle name="40 % - Akzent1 7 2 3 4 2" xfId="5063"/>
    <cellStyle name="40 % - Akzent1 7 2 3 5" xfId="5064"/>
    <cellStyle name="40 % - Akzent1 7 2 3 6" xfId="5065"/>
    <cellStyle name="40 % - Akzent1 7 2 4" xfId="5066"/>
    <cellStyle name="40 % - Akzent1 7 2 4 2" xfId="5067"/>
    <cellStyle name="40 % - Akzent1 7 2 4 3" xfId="5068"/>
    <cellStyle name="40 % - Akzent1 7 2 5" xfId="5069"/>
    <cellStyle name="40 % - Akzent1 7 2 5 2" xfId="5070"/>
    <cellStyle name="40 % - Akzent1 7 2 5 3" xfId="5071"/>
    <cellStyle name="40 % - Akzent1 7 2 6" xfId="5072"/>
    <cellStyle name="40 % - Akzent1 7 2 6 2" xfId="5073"/>
    <cellStyle name="40 % - Akzent1 7 2 7" xfId="5074"/>
    <cellStyle name="40 % - Akzent1 7 2 8" xfId="5075"/>
    <cellStyle name="40 % - Akzent1 7 3" xfId="5076"/>
    <cellStyle name="40 % - Akzent1 7 3 2" xfId="5077"/>
    <cellStyle name="40 % - Akzent1 7 3 2 2" xfId="5078"/>
    <cellStyle name="40 % - Akzent1 7 3 2 2 2" xfId="5079"/>
    <cellStyle name="40 % - Akzent1 7 3 2 2 2 2" xfId="5080"/>
    <cellStyle name="40 % - Akzent1 7 3 2 2 2 3" xfId="5081"/>
    <cellStyle name="40 % - Akzent1 7 3 2 2 3" xfId="5082"/>
    <cellStyle name="40 % - Akzent1 7 3 2 2 3 2" xfId="5083"/>
    <cellStyle name="40 % - Akzent1 7 3 2 2 3 3" xfId="5084"/>
    <cellStyle name="40 % - Akzent1 7 3 2 2 4" xfId="5085"/>
    <cellStyle name="40 % - Akzent1 7 3 2 2 4 2" xfId="5086"/>
    <cellStyle name="40 % - Akzent1 7 3 2 2 5" xfId="5087"/>
    <cellStyle name="40 % - Akzent1 7 3 2 2 6" xfId="5088"/>
    <cellStyle name="40 % - Akzent1 7 3 2 3" xfId="5089"/>
    <cellStyle name="40 % - Akzent1 7 3 2 3 2" xfId="5090"/>
    <cellStyle name="40 % - Akzent1 7 3 2 3 3" xfId="5091"/>
    <cellStyle name="40 % - Akzent1 7 3 2 4" xfId="5092"/>
    <cellStyle name="40 % - Akzent1 7 3 2 4 2" xfId="5093"/>
    <cellStyle name="40 % - Akzent1 7 3 2 4 3" xfId="5094"/>
    <cellStyle name="40 % - Akzent1 7 3 2 5" xfId="5095"/>
    <cellStyle name="40 % - Akzent1 7 3 2 5 2" xfId="5096"/>
    <cellStyle name="40 % - Akzent1 7 3 2 6" xfId="5097"/>
    <cellStyle name="40 % - Akzent1 7 3 2 7" xfId="5098"/>
    <cellStyle name="40 % - Akzent1 7 3 3" xfId="5099"/>
    <cellStyle name="40 % - Akzent1 7 3 3 2" xfId="5100"/>
    <cellStyle name="40 % - Akzent1 7 3 3 2 2" xfId="5101"/>
    <cellStyle name="40 % - Akzent1 7 3 3 2 3" xfId="5102"/>
    <cellStyle name="40 % - Akzent1 7 3 3 3" xfId="5103"/>
    <cellStyle name="40 % - Akzent1 7 3 3 3 2" xfId="5104"/>
    <cellStyle name="40 % - Akzent1 7 3 3 3 3" xfId="5105"/>
    <cellStyle name="40 % - Akzent1 7 3 3 4" xfId="5106"/>
    <cellStyle name="40 % - Akzent1 7 3 3 4 2" xfId="5107"/>
    <cellStyle name="40 % - Akzent1 7 3 3 5" xfId="5108"/>
    <cellStyle name="40 % - Akzent1 7 3 3 6" xfId="5109"/>
    <cellStyle name="40 % - Akzent1 7 3 4" xfId="5110"/>
    <cellStyle name="40 % - Akzent1 7 3 4 2" xfId="5111"/>
    <cellStyle name="40 % - Akzent1 7 3 4 3" xfId="5112"/>
    <cellStyle name="40 % - Akzent1 7 3 5" xfId="5113"/>
    <cellStyle name="40 % - Akzent1 7 3 5 2" xfId="5114"/>
    <cellStyle name="40 % - Akzent1 7 3 5 3" xfId="5115"/>
    <cellStyle name="40 % - Akzent1 7 3 6" xfId="5116"/>
    <cellStyle name="40 % - Akzent1 7 3 6 2" xfId="5117"/>
    <cellStyle name="40 % - Akzent1 7 3 7" xfId="5118"/>
    <cellStyle name="40 % - Akzent1 7 3 8" xfId="5119"/>
    <cellStyle name="40 % - Akzent1 7 4" xfId="5120"/>
    <cellStyle name="40 % - Akzent1 7 4 2" xfId="5121"/>
    <cellStyle name="40 % - Akzent1 7 4 2 2" xfId="5122"/>
    <cellStyle name="40 % - Akzent1 7 4 2 2 2" xfId="5123"/>
    <cellStyle name="40 % - Akzent1 7 4 2 2 3" xfId="5124"/>
    <cellStyle name="40 % - Akzent1 7 4 2 3" xfId="5125"/>
    <cellStyle name="40 % - Akzent1 7 4 2 3 2" xfId="5126"/>
    <cellStyle name="40 % - Akzent1 7 4 2 3 3" xfId="5127"/>
    <cellStyle name="40 % - Akzent1 7 4 2 4" xfId="5128"/>
    <cellStyle name="40 % - Akzent1 7 4 2 4 2" xfId="5129"/>
    <cellStyle name="40 % - Akzent1 7 4 2 5" xfId="5130"/>
    <cellStyle name="40 % - Akzent1 7 4 2 6" xfId="5131"/>
    <cellStyle name="40 % - Akzent1 7 4 3" xfId="5132"/>
    <cellStyle name="40 % - Akzent1 7 4 3 2" xfId="5133"/>
    <cellStyle name="40 % - Akzent1 7 4 3 3" xfId="5134"/>
    <cellStyle name="40 % - Akzent1 7 4 4" xfId="5135"/>
    <cellStyle name="40 % - Akzent1 7 4 4 2" xfId="5136"/>
    <cellStyle name="40 % - Akzent1 7 4 4 3" xfId="5137"/>
    <cellStyle name="40 % - Akzent1 7 4 5" xfId="5138"/>
    <cellStyle name="40 % - Akzent1 7 4 5 2" xfId="5139"/>
    <cellStyle name="40 % - Akzent1 7 4 6" xfId="5140"/>
    <cellStyle name="40 % - Akzent1 7 4 7" xfId="5141"/>
    <cellStyle name="40 % - Akzent1 7 5" xfId="5142"/>
    <cellStyle name="40 % - Akzent1 7 5 2" xfId="5143"/>
    <cellStyle name="40 % - Akzent1 7 5 2 2" xfId="5144"/>
    <cellStyle name="40 % - Akzent1 7 5 2 3" xfId="5145"/>
    <cellStyle name="40 % - Akzent1 7 5 3" xfId="5146"/>
    <cellStyle name="40 % - Akzent1 7 5 3 2" xfId="5147"/>
    <cellStyle name="40 % - Akzent1 7 5 3 3" xfId="5148"/>
    <cellStyle name="40 % - Akzent1 7 5 4" xfId="5149"/>
    <cellStyle name="40 % - Akzent1 7 5 4 2" xfId="5150"/>
    <cellStyle name="40 % - Akzent1 7 5 5" xfId="5151"/>
    <cellStyle name="40 % - Akzent1 7 5 6" xfId="5152"/>
    <cellStyle name="40 % - Akzent1 7 6" xfId="5153"/>
    <cellStyle name="40 % - Akzent1 7 6 2" xfId="5154"/>
    <cellStyle name="40 % - Akzent1 7 6 3" xfId="5155"/>
    <cellStyle name="40 % - Akzent1 7 7" xfId="5156"/>
    <cellStyle name="40 % - Akzent1 7 7 2" xfId="5157"/>
    <cellStyle name="40 % - Akzent1 7 7 3" xfId="5158"/>
    <cellStyle name="40 % - Akzent1 7 8" xfId="5159"/>
    <cellStyle name="40 % - Akzent1 7 8 2" xfId="5160"/>
    <cellStyle name="40 % - Akzent1 7 9" xfId="5161"/>
    <cellStyle name="40 % - Akzent1 8" xfId="5162"/>
    <cellStyle name="40 % - Akzent1 8 2" xfId="5163"/>
    <cellStyle name="40 % - Akzent1 8 2 2" xfId="5164"/>
    <cellStyle name="40 % - Akzent1 8 2 2 2" xfId="5165"/>
    <cellStyle name="40 % - Akzent1 8 2 2 2 2" xfId="5166"/>
    <cellStyle name="40 % - Akzent1 8 2 2 2 3" xfId="5167"/>
    <cellStyle name="40 % - Akzent1 8 2 2 3" xfId="5168"/>
    <cellStyle name="40 % - Akzent1 8 2 2 3 2" xfId="5169"/>
    <cellStyle name="40 % - Akzent1 8 2 2 3 3" xfId="5170"/>
    <cellStyle name="40 % - Akzent1 8 2 2 4" xfId="5171"/>
    <cellStyle name="40 % - Akzent1 8 2 2 4 2" xfId="5172"/>
    <cellStyle name="40 % - Akzent1 8 2 2 5" xfId="5173"/>
    <cellStyle name="40 % - Akzent1 8 2 2 6" xfId="5174"/>
    <cellStyle name="40 % - Akzent1 8 2 3" xfId="5175"/>
    <cellStyle name="40 % - Akzent1 8 2 3 2" xfId="5176"/>
    <cellStyle name="40 % - Akzent1 8 2 3 3" xfId="5177"/>
    <cellStyle name="40 % - Akzent1 8 2 4" xfId="5178"/>
    <cellStyle name="40 % - Akzent1 8 2 4 2" xfId="5179"/>
    <cellStyle name="40 % - Akzent1 8 2 4 3" xfId="5180"/>
    <cellStyle name="40 % - Akzent1 8 2 5" xfId="5181"/>
    <cellStyle name="40 % - Akzent1 8 2 5 2" xfId="5182"/>
    <cellStyle name="40 % - Akzent1 8 2 6" xfId="5183"/>
    <cellStyle name="40 % - Akzent1 8 2 7" xfId="5184"/>
    <cellStyle name="40 % - Akzent1 8 3" xfId="5185"/>
    <cellStyle name="40 % - Akzent1 8 3 2" xfId="5186"/>
    <cellStyle name="40 % - Akzent1 8 3 2 2" xfId="5187"/>
    <cellStyle name="40 % - Akzent1 8 3 2 3" xfId="5188"/>
    <cellStyle name="40 % - Akzent1 8 3 3" xfId="5189"/>
    <cellStyle name="40 % - Akzent1 8 3 3 2" xfId="5190"/>
    <cellStyle name="40 % - Akzent1 8 3 3 3" xfId="5191"/>
    <cellStyle name="40 % - Akzent1 8 3 4" xfId="5192"/>
    <cellStyle name="40 % - Akzent1 8 3 4 2" xfId="5193"/>
    <cellStyle name="40 % - Akzent1 8 3 5" xfId="5194"/>
    <cellStyle name="40 % - Akzent1 8 3 6" xfId="5195"/>
    <cellStyle name="40 % - Akzent1 8 4" xfId="5196"/>
    <cellStyle name="40 % - Akzent1 8 4 2" xfId="5197"/>
    <cellStyle name="40 % - Akzent1 8 4 3" xfId="5198"/>
    <cellStyle name="40 % - Akzent1 8 5" xfId="5199"/>
    <cellStyle name="40 % - Akzent1 8 5 2" xfId="5200"/>
    <cellStyle name="40 % - Akzent1 8 5 3" xfId="5201"/>
    <cellStyle name="40 % - Akzent1 8 6" xfId="5202"/>
    <cellStyle name="40 % - Akzent1 8 6 2" xfId="5203"/>
    <cellStyle name="40 % - Akzent1 8 7" xfId="5204"/>
    <cellStyle name="40 % - Akzent1 8 8" xfId="5205"/>
    <cellStyle name="40 % - Akzent2 2" xfId="165"/>
    <cellStyle name="40 % - Akzent2 2 2" xfId="166"/>
    <cellStyle name="40 % - Akzent2 2 2 2" xfId="167"/>
    <cellStyle name="40 % - Akzent2 2 2 3" xfId="33083"/>
    <cellStyle name="40 % - Akzent2 2 2 4" xfId="33158"/>
    <cellStyle name="40 % - Akzent2 2 2 5" xfId="33233"/>
    <cellStyle name="40 % - Akzent2 2 2 6" xfId="33308"/>
    <cellStyle name="40 % - Akzent2 2 3" xfId="168"/>
    <cellStyle name="40 % - Akzent2 2 3 2" xfId="33084"/>
    <cellStyle name="40 % - Akzent2 2 3 3" xfId="33159"/>
    <cellStyle name="40 % - Akzent2 2 3 4" xfId="33234"/>
    <cellStyle name="40 % - Akzent2 2 3 5" xfId="33309"/>
    <cellStyle name="40 % - Akzent2 2 4" xfId="169"/>
    <cellStyle name="40 % - Akzent2 2 4 2" xfId="33085"/>
    <cellStyle name="40 % - Akzent2 2 4 3" xfId="33160"/>
    <cellStyle name="40 % - Akzent2 2 4 4" xfId="33235"/>
    <cellStyle name="40 % - Akzent2 2 4 5" xfId="33310"/>
    <cellStyle name="40 % - Akzent2 2 5" xfId="170"/>
    <cellStyle name="40 % - Akzent2 2 6" xfId="33082"/>
    <cellStyle name="40 % - Akzent2 2 7" xfId="33157"/>
    <cellStyle name="40 % - Akzent2 2 8" xfId="33232"/>
    <cellStyle name="40 % - Akzent2 2 9" xfId="33307"/>
    <cellStyle name="40 % - Akzent2 3" xfId="171"/>
    <cellStyle name="40 % - Akzent2 3 2" xfId="172"/>
    <cellStyle name="40 % - Akzent2 3 2 10" xfId="5206"/>
    <cellStyle name="40 % - Akzent2 3 2 11" xfId="5207"/>
    <cellStyle name="40 % - Akzent2 3 2 12" xfId="33086"/>
    <cellStyle name="40 % - Akzent2 3 2 13" xfId="33161"/>
    <cellStyle name="40 % - Akzent2 3 2 14" xfId="33236"/>
    <cellStyle name="40 % - Akzent2 3 2 15" xfId="33311"/>
    <cellStyle name="40 % - Akzent2 3 2 2" xfId="5208"/>
    <cellStyle name="40 % - Akzent2 3 2 2 10" xfId="5209"/>
    <cellStyle name="40 % - Akzent2 3 2 2 2" xfId="5210"/>
    <cellStyle name="40 % - Akzent2 3 2 2 2 2" xfId="5211"/>
    <cellStyle name="40 % - Akzent2 3 2 2 2 2 2" xfId="5212"/>
    <cellStyle name="40 % - Akzent2 3 2 2 2 2 2 2" xfId="5213"/>
    <cellStyle name="40 % - Akzent2 3 2 2 2 2 2 2 2" xfId="5214"/>
    <cellStyle name="40 % - Akzent2 3 2 2 2 2 2 2 3" xfId="5215"/>
    <cellStyle name="40 % - Akzent2 3 2 2 2 2 2 3" xfId="5216"/>
    <cellStyle name="40 % - Akzent2 3 2 2 2 2 2 3 2" xfId="5217"/>
    <cellStyle name="40 % - Akzent2 3 2 2 2 2 2 3 3" xfId="5218"/>
    <cellStyle name="40 % - Akzent2 3 2 2 2 2 2 4" xfId="5219"/>
    <cellStyle name="40 % - Akzent2 3 2 2 2 2 2 4 2" xfId="5220"/>
    <cellStyle name="40 % - Akzent2 3 2 2 2 2 2 5" xfId="5221"/>
    <cellStyle name="40 % - Akzent2 3 2 2 2 2 2 6" xfId="5222"/>
    <cellStyle name="40 % - Akzent2 3 2 2 2 2 3" xfId="5223"/>
    <cellStyle name="40 % - Akzent2 3 2 2 2 2 3 2" xfId="5224"/>
    <cellStyle name="40 % - Akzent2 3 2 2 2 2 3 3" xfId="5225"/>
    <cellStyle name="40 % - Akzent2 3 2 2 2 2 4" xfId="5226"/>
    <cellStyle name="40 % - Akzent2 3 2 2 2 2 4 2" xfId="5227"/>
    <cellStyle name="40 % - Akzent2 3 2 2 2 2 4 3" xfId="5228"/>
    <cellStyle name="40 % - Akzent2 3 2 2 2 2 5" xfId="5229"/>
    <cellStyle name="40 % - Akzent2 3 2 2 2 2 5 2" xfId="5230"/>
    <cellStyle name="40 % - Akzent2 3 2 2 2 2 6" xfId="5231"/>
    <cellStyle name="40 % - Akzent2 3 2 2 2 2 7" xfId="5232"/>
    <cellStyle name="40 % - Akzent2 3 2 2 2 3" xfId="5233"/>
    <cellStyle name="40 % - Akzent2 3 2 2 2 3 2" xfId="5234"/>
    <cellStyle name="40 % - Akzent2 3 2 2 2 3 2 2" xfId="5235"/>
    <cellStyle name="40 % - Akzent2 3 2 2 2 3 2 3" xfId="5236"/>
    <cellStyle name="40 % - Akzent2 3 2 2 2 3 3" xfId="5237"/>
    <cellStyle name="40 % - Akzent2 3 2 2 2 3 3 2" xfId="5238"/>
    <cellStyle name="40 % - Akzent2 3 2 2 2 3 3 3" xfId="5239"/>
    <cellStyle name="40 % - Akzent2 3 2 2 2 3 4" xfId="5240"/>
    <cellStyle name="40 % - Akzent2 3 2 2 2 3 4 2" xfId="5241"/>
    <cellStyle name="40 % - Akzent2 3 2 2 2 3 5" xfId="5242"/>
    <cellStyle name="40 % - Akzent2 3 2 2 2 3 6" xfId="5243"/>
    <cellStyle name="40 % - Akzent2 3 2 2 2 4" xfId="5244"/>
    <cellStyle name="40 % - Akzent2 3 2 2 2 4 2" xfId="5245"/>
    <cellStyle name="40 % - Akzent2 3 2 2 2 4 3" xfId="5246"/>
    <cellStyle name="40 % - Akzent2 3 2 2 2 5" xfId="5247"/>
    <cellStyle name="40 % - Akzent2 3 2 2 2 5 2" xfId="5248"/>
    <cellStyle name="40 % - Akzent2 3 2 2 2 5 3" xfId="5249"/>
    <cellStyle name="40 % - Akzent2 3 2 2 2 6" xfId="5250"/>
    <cellStyle name="40 % - Akzent2 3 2 2 2 6 2" xfId="5251"/>
    <cellStyle name="40 % - Akzent2 3 2 2 2 7" xfId="5252"/>
    <cellStyle name="40 % - Akzent2 3 2 2 2 8" xfId="5253"/>
    <cellStyle name="40 % - Akzent2 3 2 2 3" xfId="5254"/>
    <cellStyle name="40 % - Akzent2 3 2 2 3 2" xfId="5255"/>
    <cellStyle name="40 % - Akzent2 3 2 2 3 2 2" xfId="5256"/>
    <cellStyle name="40 % - Akzent2 3 2 2 3 2 2 2" xfId="5257"/>
    <cellStyle name="40 % - Akzent2 3 2 2 3 2 2 2 2" xfId="5258"/>
    <cellStyle name="40 % - Akzent2 3 2 2 3 2 2 2 3" xfId="5259"/>
    <cellStyle name="40 % - Akzent2 3 2 2 3 2 2 3" xfId="5260"/>
    <cellStyle name="40 % - Akzent2 3 2 2 3 2 2 3 2" xfId="5261"/>
    <cellStyle name="40 % - Akzent2 3 2 2 3 2 2 3 3" xfId="5262"/>
    <cellStyle name="40 % - Akzent2 3 2 2 3 2 2 4" xfId="5263"/>
    <cellStyle name="40 % - Akzent2 3 2 2 3 2 2 4 2" xfId="5264"/>
    <cellStyle name="40 % - Akzent2 3 2 2 3 2 2 5" xfId="5265"/>
    <cellStyle name="40 % - Akzent2 3 2 2 3 2 2 6" xfId="5266"/>
    <cellStyle name="40 % - Akzent2 3 2 2 3 2 3" xfId="5267"/>
    <cellStyle name="40 % - Akzent2 3 2 2 3 2 3 2" xfId="5268"/>
    <cellStyle name="40 % - Akzent2 3 2 2 3 2 3 3" xfId="5269"/>
    <cellStyle name="40 % - Akzent2 3 2 2 3 2 4" xfId="5270"/>
    <cellStyle name="40 % - Akzent2 3 2 2 3 2 4 2" xfId="5271"/>
    <cellStyle name="40 % - Akzent2 3 2 2 3 2 4 3" xfId="5272"/>
    <cellStyle name="40 % - Akzent2 3 2 2 3 2 5" xfId="5273"/>
    <cellStyle name="40 % - Akzent2 3 2 2 3 2 5 2" xfId="5274"/>
    <cellStyle name="40 % - Akzent2 3 2 2 3 2 6" xfId="5275"/>
    <cellStyle name="40 % - Akzent2 3 2 2 3 2 7" xfId="5276"/>
    <cellStyle name="40 % - Akzent2 3 2 2 3 3" xfId="5277"/>
    <cellStyle name="40 % - Akzent2 3 2 2 3 3 2" xfId="5278"/>
    <cellStyle name="40 % - Akzent2 3 2 2 3 3 2 2" xfId="5279"/>
    <cellStyle name="40 % - Akzent2 3 2 2 3 3 2 3" xfId="5280"/>
    <cellStyle name="40 % - Akzent2 3 2 2 3 3 3" xfId="5281"/>
    <cellStyle name="40 % - Akzent2 3 2 2 3 3 3 2" xfId="5282"/>
    <cellStyle name="40 % - Akzent2 3 2 2 3 3 3 3" xfId="5283"/>
    <cellStyle name="40 % - Akzent2 3 2 2 3 3 4" xfId="5284"/>
    <cellStyle name="40 % - Akzent2 3 2 2 3 3 4 2" xfId="5285"/>
    <cellStyle name="40 % - Akzent2 3 2 2 3 3 5" xfId="5286"/>
    <cellStyle name="40 % - Akzent2 3 2 2 3 3 6" xfId="5287"/>
    <cellStyle name="40 % - Akzent2 3 2 2 3 4" xfId="5288"/>
    <cellStyle name="40 % - Akzent2 3 2 2 3 4 2" xfId="5289"/>
    <cellStyle name="40 % - Akzent2 3 2 2 3 4 3" xfId="5290"/>
    <cellStyle name="40 % - Akzent2 3 2 2 3 5" xfId="5291"/>
    <cellStyle name="40 % - Akzent2 3 2 2 3 5 2" xfId="5292"/>
    <cellStyle name="40 % - Akzent2 3 2 2 3 5 3" xfId="5293"/>
    <cellStyle name="40 % - Akzent2 3 2 2 3 6" xfId="5294"/>
    <cellStyle name="40 % - Akzent2 3 2 2 3 6 2" xfId="5295"/>
    <cellStyle name="40 % - Akzent2 3 2 2 3 7" xfId="5296"/>
    <cellStyle name="40 % - Akzent2 3 2 2 3 8" xfId="5297"/>
    <cellStyle name="40 % - Akzent2 3 2 2 4" xfId="5298"/>
    <cellStyle name="40 % - Akzent2 3 2 2 4 2" xfId="5299"/>
    <cellStyle name="40 % - Akzent2 3 2 2 4 2 2" xfId="5300"/>
    <cellStyle name="40 % - Akzent2 3 2 2 4 2 2 2" xfId="5301"/>
    <cellStyle name="40 % - Akzent2 3 2 2 4 2 2 3" xfId="5302"/>
    <cellStyle name="40 % - Akzent2 3 2 2 4 2 3" xfId="5303"/>
    <cellStyle name="40 % - Akzent2 3 2 2 4 2 3 2" xfId="5304"/>
    <cellStyle name="40 % - Akzent2 3 2 2 4 2 3 3" xfId="5305"/>
    <cellStyle name="40 % - Akzent2 3 2 2 4 2 4" xfId="5306"/>
    <cellStyle name="40 % - Akzent2 3 2 2 4 2 4 2" xfId="5307"/>
    <cellStyle name="40 % - Akzent2 3 2 2 4 2 5" xfId="5308"/>
    <cellStyle name="40 % - Akzent2 3 2 2 4 2 6" xfId="5309"/>
    <cellStyle name="40 % - Akzent2 3 2 2 4 3" xfId="5310"/>
    <cellStyle name="40 % - Akzent2 3 2 2 4 3 2" xfId="5311"/>
    <cellStyle name="40 % - Akzent2 3 2 2 4 3 3" xfId="5312"/>
    <cellStyle name="40 % - Akzent2 3 2 2 4 4" xfId="5313"/>
    <cellStyle name="40 % - Akzent2 3 2 2 4 4 2" xfId="5314"/>
    <cellStyle name="40 % - Akzent2 3 2 2 4 4 3" xfId="5315"/>
    <cellStyle name="40 % - Akzent2 3 2 2 4 5" xfId="5316"/>
    <cellStyle name="40 % - Akzent2 3 2 2 4 5 2" xfId="5317"/>
    <cellStyle name="40 % - Akzent2 3 2 2 4 6" xfId="5318"/>
    <cellStyle name="40 % - Akzent2 3 2 2 4 7" xfId="5319"/>
    <cellStyle name="40 % - Akzent2 3 2 2 5" xfId="5320"/>
    <cellStyle name="40 % - Akzent2 3 2 2 5 2" xfId="5321"/>
    <cellStyle name="40 % - Akzent2 3 2 2 5 2 2" xfId="5322"/>
    <cellStyle name="40 % - Akzent2 3 2 2 5 2 3" xfId="5323"/>
    <cellStyle name="40 % - Akzent2 3 2 2 5 3" xfId="5324"/>
    <cellStyle name="40 % - Akzent2 3 2 2 5 3 2" xfId="5325"/>
    <cellStyle name="40 % - Akzent2 3 2 2 5 3 3" xfId="5326"/>
    <cellStyle name="40 % - Akzent2 3 2 2 5 4" xfId="5327"/>
    <cellStyle name="40 % - Akzent2 3 2 2 5 4 2" xfId="5328"/>
    <cellStyle name="40 % - Akzent2 3 2 2 5 5" xfId="5329"/>
    <cellStyle name="40 % - Akzent2 3 2 2 5 6" xfId="5330"/>
    <cellStyle name="40 % - Akzent2 3 2 2 6" xfId="5331"/>
    <cellStyle name="40 % - Akzent2 3 2 2 6 2" xfId="5332"/>
    <cellStyle name="40 % - Akzent2 3 2 2 6 3" xfId="5333"/>
    <cellStyle name="40 % - Akzent2 3 2 2 7" xfId="5334"/>
    <cellStyle name="40 % - Akzent2 3 2 2 7 2" xfId="5335"/>
    <cellStyle name="40 % - Akzent2 3 2 2 7 3" xfId="5336"/>
    <cellStyle name="40 % - Akzent2 3 2 2 8" xfId="5337"/>
    <cellStyle name="40 % - Akzent2 3 2 2 8 2" xfId="5338"/>
    <cellStyle name="40 % - Akzent2 3 2 2 9" xfId="5339"/>
    <cellStyle name="40 % - Akzent2 3 2 3" xfId="5340"/>
    <cellStyle name="40 % - Akzent2 3 2 3 2" xfId="5341"/>
    <cellStyle name="40 % - Akzent2 3 2 3 2 2" xfId="5342"/>
    <cellStyle name="40 % - Akzent2 3 2 3 2 2 2" xfId="5343"/>
    <cellStyle name="40 % - Akzent2 3 2 3 2 2 2 2" xfId="5344"/>
    <cellStyle name="40 % - Akzent2 3 2 3 2 2 2 3" xfId="5345"/>
    <cellStyle name="40 % - Akzent2 3 2 3 2 2 3" xfId="5346"/>
    <cellStyle name="40 % - Akzent2 3 2 3 2 2 3 2" xfId="5347"/>
    <cellStyle name="40 % - Akzent2 3 2 3 2 2 3 3" xfId="5348"/>
    <cellStyle name="40 % - Akzent2 3 2 3 2 2 4" xfId="5349"/>
    <cellStyle name="40 % - Akzent2 3 2 3 2 2 4 2" xfId="5350"/>
    <cellStyle name="40 % - Akzent2 3 2 3 2 2 5" xfId="5351"/>
    <cellStyle name="40 % - Akzent2 3 2 3 2 2 6" xfId="5352"/>
    <cellStyle name="40 % - Akzent2 3 2 3 2 3" xfId="5353"/>
    <cellStyle name="40 % - Akzent2 3 2 3 2 3 2" xfId="5354"/>
    <cellStyle name="40 % - Akzent2 3 2 3 2 3 3" xfId="5355"/>
    <cellStyle name="40 % - Akzent2 3 2 3 2 4" xfId="5356"/>
    <cellStyle name="40 % - Akzent2 3 2 3 2 4 2" xfId="5357"/>
    <cellStyle name="40 % - Akzent2 3 2 3 2 4 3" xfId="5358"/>
    <cellStyle name="40 % - Akzent2 3 2 3 2 5" xfId="5359"/>
    <cellStyle name="40 % - Akzent2 3 2 3 2 5 2" xfId="5360"/>
    <cellStyle name="40 % - Akzent2 3 2 3 2 6" xfId="5361"/>
    <cellStyle name="40 % - Akzent2 3 2 3 2 7" xfId="5362"/>
    <cellStyle name="40 % - Akzent2 3 2 3 3" xfId="5363"/>
    <cellStyle name="40 % - Akzent2 3 2 3 3 2" xfId="5364"/>
    <cellStyle name="40 % - Akzent2 3 2 3 3 2 2" xfId="5365"/>
    <cellStyle name="40 % - Akzent2 3 2 3 3 2 3" xfId="5366"/>
    <cellStyle name="40 % - Akzent2 3 2 3 3 3" xfId="5367"/>
    <cellStyle name="40 % - Akzent2 3 2 3 3 3 2" xfId="5368"/>
    <cellStyle name="40 % - Akzent2 3 2 3 3 3 3" xfId="5369"/>
    <cellStyle name="40 % - Akzent2 3 2 3 3 4" xfId="5370"/>
    <cellStyle name="40 % - Akzent2 3 2 3 3 4 2" xfId="5371"/>
    <cellStyle name="40 % - Akzent2 3 2 3 3 5" xfId="5372"/>
    <cellStyle name="40 % - Akzent2 3 2 3 3 6" xfId="5373"/>
    <cellStyle name="40 % - Akzent2 3 2 3 4" xfId="5374"/>
    <cellStyle name="40 % - Akzent2 3 2 3 4 2" xfId="5375"/>
    <cellStyle name="40 % - Akzent2 3 2 3 4 3" xfId="5376"/>
    <cellStyle name="40 % - Akzent2 3 2 3 5" xfId="5377"/>
    <cellStyle name="40 % - Akzent2 3 2 3 5 2" xfId="5378"/>
    <cellStyle name="40 % - Akzent2 3 2 3 5 3" xfId="5379"/>
    <cellStyle name="40 % - Akzent2 3 2 3 6" xfId="5380"/>
    <cellStyle name="40 % - Akzent2 3 2 3 6 2" xfId="5381"/>
    <cellStyle name="40 % - Akzent2 3 2 3 7" xfId="5382"/>
    <cellStyle name="40 % - Akzent2 3 2 3 8" xfId="5383"/>
    <cellStyle name="40 % - Akzent2 3 2 4" xfId="5384"/>
    <cellStyle name="40 % - Akzent2 3 2 4 2" xfId="5385"/>
    <cellStyle name="40 % - Akzent2 3 2 4 2 2" xfId="5386"/>
    <cellStyle name="40 % - Akzent2 3 2 4 2 2 2" xfId="5387"/>
    <cellStyle name="40 % - Akzent2 3 2 4 2 2 2 2" xfId="5388"/>
    <cellStyle name="40 % - Akzent2 3 2 4 2 2 2 3" xfId="5389"/>
    <cellStyle name="40 % - Akzent2 3 2 4 2 2 3" xfId="5390"/>
    <cellStyle name="40 % - Akzent2 3 2 4 2 2 3 2" xfId="5391"/>
    <cellStyle name="40 % - Akzent2 3 2 4 2 2 3 3" xfId="5392"/>
    <cellStyle name="40 % - Akzent2 3 2 4 2 2 4" xfId="5393"/>
    <cellStyle name="40 % - Akzent2 3 2 4 2 2 4 2" xfId="5394"/>
    <cellStyle name="40 % - Akzent2 3 2 4 2 2 5" xfId="5395"/>
    <cellStyle name="40 % - Akzent2 3 2 4 2 2 6" xfId="5396"/>
    <cellStyle name="40 % - Akzent2 3 2 4 2 3" xfId="5397"/>
    <cellStyle name="40 % - Akzent2 3 2 4 2 3 2" xfId="5398"/>
    <cellStyle name="40 % - Akzent2 3 2 4 2 3 3" xfId="5399"/>
    <cellStyle name="40 % - Akzent2 3 2 4 2 4" xfId="5400"/>
    <cellStyle name="40 % - Akzent2 3 2 4 2 4 2" xfId="5401"/>
    <cellStyle name="40 % - Akzent2 3 2 4 2 4 3" xfId="5402"/>
    <cellStyle name="40 % - Akzent2 3 2 4 2 5" xfId="5403"/>
    <cellStyle name="40 % - Akzent2 3 2 4 2 5 2" xfId="5404"/>
    <cellStyle name="40 % - Akzent2 3 2 4 2 6" xfId="5405"/>
    <cellStyle name="40 % - Akzent2 3 2 4 2 7" xfId="5406"/>
    <cellStyle name="40 % - Akzent2 3 2 4 3" xfId="5407"/>
    <cellStyle name="40 % - Akzent2 3 2 4 3 2" xfId="5408"/>
    <cellStyle name="40 % - Akzent2 3 2 4 3 2 2" xfId="5409"/>
    <cellStyle name="40 % - Akzent2 3 2 4 3 2 3" xfId="5410"/>
    <cellStyle name="40 % - Akzent2 3 2 4 3 3" xfId="5411"/>
    <cellStyle name="40 % - Akzent2 3 2 4 3 3 2" xfId="5412"/>
    <cellStyle name="40 % - Akzent2 3 2 4 3 3 3" xfId="5413"/>
    <cellStyle name="40 % - Akzent2 3 2 4 3 4" xfId="5414"/>
    <cellStyle name="40 % - Akzent2 3 2 4 3 4 2" xfId="5415"/>
    <cellStyle name="40 % - Akzent2 3 2 4 3 5" xfId="5416"/>
    <cellStyle name="40 % - Akzent2 3 2 4 3 6" xfId="5417"/>
    <cellStyle name="40 % - Akzent2 3 2 4 4" xfId="5418"/>
    <cellStyle name="40 % - Akzent2 3 2 4 4 2" xfId="5419"/>
    <cellStyle name="40 % - Akzent2 3 2 4 4 3" xfId="5420"/>
    <cellStyle name="40 % - Akzent2 3 2 4 5" xfId="5421"/>
    <cellStyle name="40 % - Akzent2 3 2 4 5 2" xfId="5422"/>
    <cellStyle name="40 % - Akzent2 3 2 4 5 3" xfId="5423"/>
    <cellStyle name="40 % - Akzent2 3 2 4 6" xfId="5424"/>
    <cellStyle name="40 % - Akzent2 3 2 4 6 2" xfId="5425"/>
    <cellStyle name="40 % - Akzent2 3 2 4 7" xfId="5426"/>
    <cellStyle name="40 % - Akzent2 3 2 4 8" xfId="5427"/>
    <cellStyle name="40 % - Akzent2 3 2 5" xfId="5428"/>
    <cellStyle name="40 % - Akzent2 3 2 5 2" xfId="5429"/>
    <cellStyle name="40 % - Akzent2 3 2 5 2 2" xfId="5430"/>
    <cellStyle name="40 % - Akzent2 3 2 5 2 2 2" xfId="5431"/>
    <cellStyle name="40 % - Akzent2 3 2 5 2 2 3" xfId="5432"/>
    <cellStyle name="40 % - Akzent2 3 2 5 2 3" xfId="5433"/>
    <cellStyle name="40 % - Akzent2 3 2 5 2 3 2" xfId="5434"/>
    <cellStyle name="40 % - Akzent2 3 2 5 2 3 3" xfId="5435"/>
    <cellStyle name="40 % - Akzent2 3 2 5 2 4" xfId="5436"/>
    <cellStyle name="40 % - Akzent2 3 2 5 2 4 2" xfId="5437"/>
    <cellStyle name="40 % - Akzent2 3 2 5 2 5" xfId="5438"/>
    <cellStyle name="40 % - Akzent2 3 2 5 2 6" xfId="5439"/>
    <cellStyle name="40 % - Akzent2 3 2 5 3" xfId="5440"/>
    <cellStyle name="40 % - Akzent2 3 2 5 3 2" xfId="5441"/>
    <cellStyle name="40 % - Akzent2 3 2 5 3 3" xfId="5442"/>
    <cellStyle name="40 % - Akzent2 3 2 5 4" xfId="5443"/>
    <cellStyle name="40 % - Akzent2 3 2 5 4 2" xfId="5444"/>
    <cellStyle name="40 % - Akzent2 3 2 5 4 3" xfId="5445"/>
    <cellStyle name="40 % - Akzent2 3 2 5 5" xfId="5446"/>
    <cellStyle name="40 % - Akzent2 3 2 5 5 2" xfId="5447"/>
    <cellStyle name="40 % - Akzent2 3 2 5 6" xfId="5448"/>
    <cellStyle name="40 % - Akzent2 3 2 5 7" xfId="5449"/>
    <cellStyle name="40 % - Akzent2 3 2 6" xfId="5450"/>
    <cellStyle name="40 % - Akzent2 3 2 6 2" xfId="5451"/>
    <cellStyle name="40 % - Akzent2 3 2 6 2 2" xfId="5452"/>
    <cellStyle name="40 % - Akzent2 3 2 6 2 3" xfId="5453"/>
    <cellStyle name="40 % - Akzent2 3 2 6 3" xfId="5454"/>
    <cellStyle name="40 % - Akzent2 3 2 6 3 2" xfId="5455"/>
    <cellStyle name="40 % - Akzent2 3 2 6 3 3" xfId="5456"/>
    <cellStyle name="40 % - Akzent2 3 2 6 4" xfId="5457"/>
    <cellStyle name="40 % - Akzent2 3 2 6 4 2" xfId="5458"/>
    <cellStyle name="40 % - Akzent2 3 2 6 5" xfId="5459"/>
    <cellStyle name="40 % - Akzent2 3 2 6 6" xfId="5460"/>
    <cellStyle name="40 % - Akzent2 3 2 7" xfId="5461"/>
    <cellStyle name="40 % - Akzent2 3 2 7 2" xfId="5462"/>
    <cellStyle name="40 % - Akzent2 3 2 7 3" xfId="5463"/>
    <cellStyle name="40 % - Akzent2 3 2 8" xfId="5464"/>
    <cellStyle name="40 % - Akzent2 3 2 8 2" xfId="5465"/>
    <cellStyle name="40 % - Akzent2 3 2 8 3" xfId="5466"/>
    <cellStyle name="40 % - Akzent2 3 2 9" xfId="5467"/>
    <cellStyle name="40 % - Akzent2 3 2 9 2" xfId="5468"/>
    <cellStyle name="40 % - Akzent2 4" xfId="5469"/>
    <cellStyle name="40 % - Akzent2 4 2" xfId="5470"/>
    <cellStyle name="40 % - Akzent2 5" xfId="5471"/>
    <cellStyle name="40 % - Akzent2 5 2" xfId="5472"/>
    <cellStyle name="40 % - Akzent2 5 2 10" xfId="5473"/>
    <cellStyle name="40 % - Akzent2 5 2 11" xfId="5474"/>
    <cellStyle name="40 % - Akzent2 5 2 2" xfId="5475"/>
    <cellStyle name="40 % - Akzent2 5 2 2 10" xfId="5476"/>
    <cellStyle name="40 % - Akzent2 5 2 2 2" xfId="5477"/>
    <cellStyle name="40 % - Akzent2 5 2 2 2 2" xfId="5478"/>
    <cellStyle name="40 % - Akzent2 5 2 2 2 2 2" xfId="5479"/>
    <cellStyle name="40 % - Akzent2 5 2 2 2 2 2 2" xfId="5480"/>
    <cellStyle name="40 % - Akzent2 5 2 2 2 2 2 2 2" xfId="5481"/>
    <cellStyle name="40 % - Akzent2 5 2 2 2 2 2 2 3" xfId="5482"/>
    <cellStyle name="40 % - Akzent2 5 2 2 2 2 2 3" xfId="5483"/>
    <cellStyle name="40 % - Akzent2 5 2 2 2 2 2 3 2" xfId="5484"/>
    <cellStyle name="40 % - Akzent2 5 2 2 2 2 2 3 3" xfId="5485"/>
    <cellStyle name="40 % - Akzent2 5 2 2 2 2 2 4" xfId="5486"/>
    <cellStyle name="40 % - Akzent2 5 2 2 2 2 2 4 2" xfId="5487"/>
    <cellStyle name="40 % - Akzent2 5 2 2 2 2 2 5" xfId="5488"/>
    <cellStyle name="40 % - Akzent2 5 2 2 2 2 2 6" xfId="5489"/>
    <cellStyle name="40 % - Akzent2 5 2 2 2 2 3" xfId="5490"/>
    <cellStyle name="40 % - Akzent2 5 2 2 2 2 3 2" xfId="5491"/>
    <cellStyle name="40 % - Akzent2 5 2 2 2 2 3 3" xfId="5492"/>
    <cellStyle name="40 % - Akzent2 5 2 2 2 2 4" xfId="5493"/>
    <cellStyle name="40 % - Akzent2 5 2 2 2 2 4 2" xfId="5494"/>
    <cellStyle name="40 % - Akzent2 5 2 2 2 2 4 3" xfId="5495"/>
    <cellStyle name="40 % - Akzent2 5 2 2 2 2 5" xfId="5496"/>
    <cellStyle name="40 % - Akzent2 5 2 2 2 2 5 2" xfId="5497"/>
    <cellStyle name="40 % - Akzent2 5 2 2 2 2 6" xfId="5498"/>
    <cellStyle name="40 % - Akzent2 5 2 2 2 2 7" xfId="5499"/>
    <cellStyle name="40 % - Akzent2 5 2 2 2 3" xfId="5500"/>
    <cellStyle name="40 % - Akzent2 5 2 2 2 3 2" xfId="5501"/>
    <cellStyle name="40 % - Akzent2 5 2 2 2 3 2 2" xfId="5502"/>
    <cellStyle name="40 % - Akzent2 5 2 2 2 3 2 3" xfId="5503"/>
    <cellStyle name="40 % - Akzent2 5 2 2 2 3 3" xfId="5504"/>
    <cellStyle name="40 % - Akzent2 5 2 2 2 3 3 2" xfId="5505"/>
    <cellStyle name="40 % - Akzent2 5 2 2 2 3 3 3" xfId="5506"/>
    <cellStyle name="40 % - Akzent2 5 2 2 2 3 4" xfId="5507"/>
    <cellStyle name="40 % - Akzent2 5 2 2 2 3 4 2" xfId="5508"/>
    <cellStyle name="40 % - Akzent2 5 2 2 2 3 5" xfId="5509"/>
    <cellStyle name="40 % - Akzent2 5 2 2 2 3 6" xfId="5510"/>
    <cellStyle name="40 % - Akzent2 5 2 2 2 4" xfId="5511"/>
    <cellStyle name="40 % - Akzent2 5 2 2 2 4 2" xfId="5512"/>
    <cellStyle name="40 % - Akzent2 5 2 2 2 4 3" xfId="5513"/>
    <cellStyle name="40 % - Akzent2 5 2 2 2 5" xfId="5514"/>
    <cellStyle name="40 % - Akzent2 5 2 2 2 5 2" xfId="5515"/>
    <cellStyle name="40 % - Akzent2 5 2 2 2 5 3" xfId="5516"/>
    <cellStyle name="40 % - Akzent2 5 2 2 2 6" xfId="5517"/>
    <cellStyle name="40 % - Akzent2 5 2 2 2 6 2" xfId="5518"/>
    <cellStyle name="40 % - Akzent2 5 2 2 2 7" xfId="5519"/>
    <cellStyle name="40 % - Akzent2 5 2 2 2 8" xfId="5520"/>
    <cellStyle name="40 % - Akzent2 5 2 2 3" xfId="5521"/>
    <cellStyle name="40 % - Akzent2 5 2 2 3 2" xfId="5522"/>
    <cellStyle name="40 % - Akzent2 5 2 2 3 2 2" xfId="5523"/>
    <cellStyle name="40 % - Akzent2 5 2 2 3 2 2 2" xfId="5524"/>
    <cellStyle name="40 % - Akzent2 5 2 2 3 2 2 2 2" xfId="5525"/>
    <cellStyle name="40 % - Akzent2 5 2 2 3 2 2 2 3" xfId="5526"/>
    <cellStyle name="40 % - Akzent2 5 2 2 3 2 2 3" xfId="5527"/>
    <cellStyle name="40 % - Akzent2 5 2 2 3 2 2 3 2" xfId="5528"/>
    <cellStyle name="40 % - Akzent2 5 2 2 3 2 2 3 3" xfId="5529"/>
    <cellStyle name="40 % - Akzent2 5 2 2 3 2 2 4" xfId="5530"/>
    <cellStyle name="40 % - Akzent2 5 2 2 3 2 2 4 2" xfId="5531"/>
    <cellStyle name="40 % - Akzent2 5 2 2 3 2 2 5" xfId="5532"/>
    <cellStyle name="40 % - Akzent2 5 2 2 3 2 2 6" xfId="5533"/>
    <cellStyle name="40 % - Akzent2 5 2 2 3 2 3" xfId="5534"/>
    <cellStyle name="40 % - Akzent2 5 2 2 3 2 3 2" xfId="5535"/>
    <cellStyle name="40 % - Akzent2 5 2 2 3 2 3 3" xfId="5536"/>
    <cellStyle name="40 % - Akzent2 5 2 2 3 2 4" xfId="5537"/>
    <cellStyle name="40 % - Akzent2 5 2 2 3 2 4 2" xfId="5538"/>
    <cellStyle name="40 % - Akzent2 5 2 2 3 2 4 3" xfId="5539"/>
    <cellStyle name="40 % - Akzent2 5 2 2 3 2 5" xfId="5540"/>
    <cellStyle name="40 % - Akzent2 5 2 2 3 2 5 2" xfId="5541"/>
    <cellStyle name="40 % - Akzent2 5 2 2 3 2 6" xfId="5542"/>
    <cellStyle name="40 % - Akzent2 5 2 2 3 2 7" xfId="5543"/>
    <cellStyle name="40 % - Akzent2 5 2 2 3 3" xfId="5544"/>
    <cellStyle name="40 % - Akzent2 5 2 2 3 3 2" xfId="5545"/>
    <cellStyle name="40 % - Akzent2 5 2 2 3 3 2 2" xfId="5546"/>
    <cellStyle name="40 % - Akzent2 5 2 2 3 3 2 3" xfId="5547"/>
    <cellStyle name="40 % - Akzent2 5 2 2 3 3 3" xfId="5548"/>
    <cellStyle name="40 % - Akzent2 5 2 2 3 3 3 2" xfId="5549"/>
    <cellStyle name="40 % - Akzent2 5 2 2 3 3 3 3" xfId="5550"/>
    <cellStyle name="40 % - Akzent2 5 2 2 3 3 4" xfId="5551"/>
    <cellStyle name="40 % - Akzent2 5 2 2 3 3 4 2" xfId="5552"/>
    <cellStyle name="40 % - Akzent2 5 2 2 3 3 5" xfId="5553"/>
    <cellStyle name="40 % - Akzent2 5 2 2 3 3 6" xfId="5554"/>
    <cellStyle name="40 % - Akzent2 5 2 2 3 4" xfId="5555"/>
    <cellStyle name="40 % - Akzent2 5 2 2 3 4 2" xfId="5556"/>
    <cellStyle name="40 % - Akzent2 5 2 2 3 4 3" xfId="5557"/>
    <cellStyle name="40 % - Akzent2 5 2 2 3 5" xfId="5558"/>
    <cellStyle name="40 % - Akzent2 5 2 2 3 5 2" xfId="5559"/>
    <cellStyle name="40 % - Akzent2 5 2 2 3 5 3" xfId="5560"/>
    <cellStyle name="40 % - Akzent2 5 2 2 3 6" xfId="5561"/>
    <cellStyle name="40 % - Akzent2 5 2 2 3 6 2" xfId="5562"/>
    <cellStyle name="40 % - Akzent2 5 2 2 3 7" xfId="5563"/>
    <cellStyle name="40 % - Akzent2 5 2 2 3 8" xfId="5564"/>
    <cellStyle name="40 % - Akzent2 5 2 2 4" xfId="5565"/>
    <cellStyle name="40 % - Akzent2 5 2 2 4 2" xfId="5566"/>
    <cellStyle name="40 % - Akzent2 5 2 2 4 2 2" xfId="5567"/>
    <cellStyle name="40 % - Akzent2 5 2 2 4 2 2 2" xfId="5568"/>
    <cellStyle name="40 % - Akzent2 5 2 2 4 2 2 3" xfId="5569"/>
    <cellStyle name="40 % - Akzent2 5 2 2 4 2 3" xfId="5570"/>
    <cellStyle name="40 % - Akzent2 5 2 2 4 2 3 2" xfId="5571"/>
    <cellStyle name="40 % - Akzent2 5 2 2 4 2 3 3" xfId="5572"/>
    <cellStyle name="40 % - Akzent2 5 2 2 4 2 4" xfId="5573"/>
    <cellStyle name="40 % - Akzent2 5 2 2 4 2 4 2" xfId="5574"/>
    <cellStyle name="40 % - Akzent2 5 2 2 4 2 5" xfId="5575"/>
    <cellStyle name="40 % - Akzent2 5 2 2 4 2 6" xfId="5576"/>
    <cellStyle name="40 % - Akzent2 5 2 2 4 3" xfId="5577"/>
    <cellStyle name="40 % - Akzent2 5 2 2 4 3 2" xfId="5578"/>
    <cellStyle name="40 % - Akzent2 5 2 2 4 3 3" xfId="5579"/>
    <cellStyle name="40 % - Akzent2 5 2 2 4 4" xfId="5580"/>
    <cellStyle name="40 % - Akzent2 5 2 2 4 4 2" xfId="5581"/>
    <cellStyle name="40 % - Akzent2 5 2 2 4 4 3" xfId="5582"/>
    <cellStyle name="40 % - Akzent2 5 2 2 4 5" xfId="5583"/>
    <cellStyle name="40 % - Akzent2 5 2 2 4 5 2" xfId="5584"/>
    <cellStyle name="40 % - Akzent2 5 2 2 4 6" xfId="5585"/>
    <cellStyle name="40 % - Akzent2 5 2 2 4 7" xfId="5586"/>
    <cellStyle name="40 % - Akzent2 5 2 2 5" xfId="5587"/>
    <cellStyle name="40 % - Akzent2 5 2 2 5 2" xfId="5588"/>
    <cellStyle name="40 % - Akzent2 5 2 2 5 2 2" xfId="5589"/>
    <cellStyle name="40 % - Akzent2 5 2 2 5 2 3" xfId="5590"/>
    <cellStyle name="40 % - Akzent2 5 2 2 5 3" xfId="5591"/>
    <cellStyle name="40 % - Akzent2 5 2 2 5 3 2" xfId="5592"/>
    <cellStyle name="40 % - Akzent2 5 2 2 5 3 3" xfId="5593"/>
    <cellStyle name="40 % - Akzent2 5 2 2 5 4" xfId="5594"/>
    <cellStyle name="40 % - Akzent2 5 2 2 5 4 2" xfId="5595"/>
    <cellStyle name="40 % - Akzent2 5 2 2 5 5" xfId="5596"/>
    <cellStyle name="40 % - Akzent2 5 2 2 5 6" xfId="5597"/>
    <cellStyle name="40 % - Akzent2 5 2 2 6" xfId="5598"/>
    <cellStyle name="40 % - Akzent2 5 2 2 6 2" xfId="5599"/>
    <cellStyle name="40 % - Akzent2 5 2 2 6 3" xfId="5600"/>
    <cellStyle name="40 % - Akzent2 5 2 2 7" xfId="5601"/>
    <cellStyle name="40 % - Akzent2 5 2 2 7 2" xfId="5602"/>
    <cellStyle name="40 % - Akzent2 5 2 2 7 3" xfId="5603"/>
    <cellStyle name="40 % - Akzent2 5 2 2 8" xfId="5604"/>
    <cellStyle name="40 % - Akzent2 5 2 2 8 2" xfId="5605"/>
    <cellStyle name="40 % - Akzent2 5 2 2 9" xfId="5606"/>
    <cellStyle name="40 % - Akzent2 5 2 3" xfId="5607"/>
    <cellStyle name="40 % - Akzent2 5 2 3 2" xfId="5608"/>
    <cellStyle name="40 % - Akzent2 5 2 3 2 2" xfId="5609"/>
    <cellStyle name="40 % - Akzent2 5 2 3 2 2 2" xfId="5610"/>
    <cellStyle name="40 % - Akzent2 5 2 3 2 2 2 2" xfId="5611"/>
    <cellStyle name="40 % - Akzent2 5 2 3 2 2 2 3" xfId="5612"/>
    <cellStyle name="40 % - Akzent2 5 2 3 2 2 3" xfId="5613"/>
    <cellStyle name="40 % - Akzent2 5 2 3 2 2 3 2" xfId="5614"/>
    <cellStyle name="40 % - Akzent2 5 2 3 2 2 3 3" xfId="5615"/>
    <cellStyle name="40 % - Akzent2 5 2 3 2 2 4" xfId="5616"/>
    <cellStyle name="40 % - Akzent2 5 2 3 2 2 4 2" xfId="5617"/>
    <cellStyle name="40 % - Akzent2 5 2 3 2 2 5" xfId="5618"/>
    <cellStyle name="40 % - Akzent2 5 2 3 2 2 6" xfId="5619"/>
    <cellStyle name="40 % - Akzent2 5 2 3 2 3" xfId="5620"/>
    <cellStyle name="40 % - Akzent2 5 2 3 2 3 2" xfId="5621"/>
    <cellStyle name="40 % - Akzent2 5 2 3 2 3 3" xfId="5622"/>
    <cellStyle name="40 % - Akzent2 5 2 3 2 4" xfId="5623"/>
    <cellStyle name="40 % - Akzent2 5 2 3 2 4 2" xfId="5624"/>
    <cellStyle name="40 % - Akzent2 5 2 3 2 4 3" xfId="5625"/>
    <cellStyle name="40 % - Akzent2 5 2 3 2 5" xfId="5626"/>
    <cellStyle name="40 % - Akzent2 5 2 3 2 5 2" xfId="5627"/>
    <cellStyle name="40 % - Akzent2 5 2 3 2 6" xfId="5628"/>
    <cellStyle name="40 % - Akzent2 5 2 3 2 7" xfId="5629"/>
    <cellStyle name="40 % - Akzent2 5 2 3 3" xfId="5630"/>
    <cellStyle name="40 % - Akzent2 5 2 3 3 2" xfId="5631"/>
    <cellStyle name="40 % - Akzent2 5 2 3 3 2 2" xfId="5632"/>
    <cellStyle name="40 % - Akzent2 5 2 3 3 2 3" xfId="5633"/>
    <cellStyle name="40 % - Akzent2 5 2 3 3 3" xfId="5634"/>
    <cellStyle name="40 % - Akzent2 5 2 3 3 3 2" xfId="5635"/>
    <cellStyle name="40 % - Akzent2 5 2 3 3 3 3" xfId="5636"/>
    <cellStyle name="40 % - Akzent2 5 2 3 3 4" xfId="5637"/>
    <cellStyle name="40 % - Akzent2 5 2 3 3 4 2" xfId="5638"/>
    <cellStyle name="40 % - Akzent2 5 2 3 3 5" xfId="5639"/>
    <cellStyle name="40 % - Akzent2 5 2 3 3 6" xfId="5640"/>
    <cellStyle name="40 % - Akzent2 5 2 3 4" xfId="5641"/>
    <cellStyle name="40 % - Akzent2 5 2 3 4 2" xfId="5642"/>
    <cellStyle name="40 % - Akzent2 5 2 3 4 3" xfId="5643"/>
    <cellStyle name="40 % - Akzent2 5 2 3 5" xfId="5644"/>
    <cellStyle name="40 % - Akzent2 5 2 3 5 2" xfId="5645"/>
    <cellStyle name="40 % - Akzent2 5 2 3 5 3" xfId="5646"/>
    <cellStyle name="40 % - Akzent2 5 2 3 6" xfId="5647"/>
    <cellStyle name="40 % - Akzent2 5 2 3 6 2" xfId="5648"/>
    <cellStyle name="40 % - Akzent2 5 2 3 7" xfId="5649"/>
    <cellStyle name="40 % - Akzent2 5 2 3 8" xfId="5650"/>
    <cellStyle name="40 % - Akzent2 5 2 4" xfId="5651"/>
    <cellStyle name="40 % - Akzent2 5 2 4 2" xfId="5652"/>
    <cellStyle name="40 % - Akzent2 5 2 4 2 2" xfId="5653"/>
    <cellStyle name="40 % - Akzent2 5 2 4 2 2 2" xfId="5654"/>
    <cellStyle name="40 % - Akzent2 5 2 4 2 2 2 2" xfId="5655"/>
    <cellStyle name="40 % - Akzent2 5 2 4 2 2 2 3" xfId="5656"/>
    <cellStyle name="40 % - Akzent2 5 2 4 2 2 3" xfId="5657"/>
    <cellStyle name="40 % - Akzent2 5 2 4 2 2 3 2" xfId="5658"/>
    <cellStyle name="40 % - Akzent2 5 2 4 2 2 3 3" xfId="5659"/>
    <cellStyle name="40 % - Akzent2 5 2 4 2 2 4" xfId="5660"/>
    <cellStyle name="40 % - Akzent2 5 2 4 2 2 4 2" xfId="5661"/>
    <cellStyle name="40 % - Akzent2 5 2 4 2 2 5" xfId="5662"/>
    <cellStyle name="40 % - Akzent2 5 2 4 2 2 6" xfId="5663"/>
    <cellStyle name="40 % - Akzent2 5 2 4 2 3" xfId="5664"/>
    <cellStyle name="40 % - Akzent2 5 2 4 2 3 2" xfId="5665"/>
    <cellStyle name="40 % - Akzent2 5 2 4 2 3 3" xfId="5666"/>
    <cellStyle name="40 % - Akzent2 5 2 4 2 4" xfId="5667"/>
    <cellStyle name="40 % - Akzent2 5 2 4 2 4 2" xfId="5668"/>
    <cellStyle name="40 % - Akzent2 5 2 4 2 4 3" xfId="5669"/>
    <cellStyle name="40 % - Akzent2 5 2 4 2 5" xfId="5670"/>
    <cellStyle name="40 % - Akzent2 5 2 4 2 5 2" xfId="5671"/>
    <cellStyle name="40 % - Akzent2 5 2 4 2 6" xfId="5672"/>
    <cellStyle name="40 % - Akzent2 5 2 4 2 7" xfId="5673"/>
    <cellStyle name="40 % - Akzent2 5 2 4 3" xfId="5674"/>
    <cellStyle name="40 % - Akzent2 5 2 4 3 2" xfId="5675"/>
    <cellStyle name="40 % - Akzent2 5 2 4 3 2 2" xfId="5676"/>
    <cellStyle name="40 % - Akzent2 5 2 4 3 2 3" xfId="5677"/>
    <cellStyle name="40 % - Akzent2 5 2 4 3 3" xfId="5678"/>
    <cellStyle name="40 % - Akzent2 5 2 4 3 3 2" xfId="5679"/>
    <cellStyle name="40 % - Akzent2 5 2 4 3 3 3" xfId="5680"/>
    <cellStyle name="40 % - Akzent2 5 2 4 3 4" xfId="5681"/>
    <cellStyle name="40 % - Akzent2 5 2 4 3 4 2" xfId="5682"/>
    <cellStyle name="40 % - Akzent2 5 2 4 3 5" xfId="5683"/>
    <cellStyle name="40 % - Akzent2 5 2 4 3 6" xfId="5684"/>
    <cellStyle name="40 % - Akzent2 5 2 4 4" xfId="5685"/>
    <cellStyle name="40 % - Akzent2 5 2 4 4 2" xfId="5686"/>
    <cellStyle name="40 % - Akzent2 5 2 4 4 3" xfId="5687"/>
    <cellStyle name="40 % - Akzent2 5 2 4 5" xfId="5688"/>
    <cellStyle name="40 % - Akzent2 5 2 4 5 2" xfId="5689"/>
    <cellStyle name="40 % - Akzent2 5 2 4 5 3" xfId="5690"/>
    <cellStyle name="40 % - Akzent2 5 2 4 6" xfId="5691"/>
    <cellStyle name="40 % - Akzent2 5 2 4 6 2" xfId="5692"/>
    <cellStyle name="40 % - Akzent2 5 2 4 7" xfId="5693"/>
    <cellStyle name="40 % - Akzent2 5 2 4 8" xfId="5694"/>
    <cellStyle name="40 % - Akzent2 5 2 5" xfId="5695"/>
    <cellStyle name="40 % - Akzent2 5 2 5 2" xfId="5696"/>
    <cellStyle name="40 % - Akzent2 5 2 5 2 2" xfId="5697"/>
    <cellStyle name="40 % - Akzent2 5 2 5 2 2 2" xfId="5698"/>
    <cellStyle name="40 % - Akzent2 5 2 5 2 2 3" xfId="5699"/>
    <cellStyle name="40 % - Akzent2 5 2 5 2 3" xfId="5700"/>
    <cellStyle name="40 % - Akzent2 5 2 5 2 3 2" xfId="5701"/>
    <cellStyle name="40 % - Akzent2 5 2 5 2 3 3" xfId="5702"/>
    <cellStyle name="40 % - Akzent2 5 2 5 2 4" xfId="5703"/>
    <cellStyle name="40 % - Akzent2 5 2 5 2 4 2" xfId="5704"/>
    <cellStyle name="40 % - Akzent2 5 2 5 2 5" xfId="5705"/>
    <cellStyle name="40 % - Akzent2 5 2 5 2 6" xfId="5706"/>
    <cellStyle name="40 % - Akzent2 5 2 5 3" xfId="5707"/>
    <cellStyle name="40 % - Akzent2 5 2 5 3 2" xfId="5708"/>
    <cellStyle name="40 % - Akzent2 5 2 5 3 3" xfId="5709"/>
    <cellStyle name="40 % - Akzent2 5 2 5 4" xfId="5710"/>
    <cellStyle name="40 % - Akzent2 5 2 5 4 2" xfId="5711"/>
    <cellStyle name="40 % - Akzent2 5 2 5 4 3" xfId="5712"/>
    <cellStyle name="40 % - Akzent2 5 2 5 5" xfId="5713"/>
    <cellStyle name="40 % - Akzent2 5 2 5 5 2" xfId="5714"/>
    <cellStyle name="40 % - Akzent2 5 2 5 6" xfId="5715"/>
    <cellStyle name="40 % - Akzent2 5 2 5 7" xfId="5716"/>
    <cellStyle name="40 % - Akzent2 5 2 6" xfId="5717"/>
    <cellStyle name="40 % - Akzent2 5 2 6 2" xfId="5718"/>
    <cellStyle name="40 % - Akzent2 5 2 6 2 2" xfId="5719"/>
    <cellStyle name="40 % - Akzent2 5 2 6 2 3" xfId="5720"/>
    <cellStyle name="40 % - Akzent2 5 2 6 3" xfId="5721"/>
    <cellStyle name="40 % - Akzent2 5 2 6 3 2" xfId="5722"/>
    <cellStyle name="40 % - Akzent2 5 2 6 3 3" xfId="5723"/>
    <cellStyle name="40 % - Akzent2 5 2 6 4" xfId="5724"/>
    <cellStyle name="40 % - Akzent2 5 2 6 4 2" xfId="5725"/>
    <cellStyle name="40 % - Akzent2 5 2 6 5" xfId="5726"/>
    <cellStyle name="40 % - Akzent2 5 2 6 6" xfId="5727"/>
    <cellStyle name="40 % - Akzent2 5 2 7" xfId="5728"/>
    <cellStyle name="40 % - Akzent2 5 2 7 2" xfId="5729"/>
    <cellStyle name="40 % - Akzent2 5 2 7 3" xfId="5730"/>
    <cellStyle name="40 % - Akzent2 5 2 8" xfId="5731"/>
    <cellStyle name="40 % - Akzent2 5 2 8 2" xfId="5732"/>
    <cellStyle name="40 % - Akzent2 5 2 8 3" xfId="5733"/>
    <cellStyle name="40 % - Akzent2 5 2 9" xfId="5734"/>
    <cellStyle name="40 % - Akzent2 5 2 9 2" xfId="5735"/>
    <cellStyle name="40 % - Akzent2 6" xfId="5736"/>
    <cellStyle name="40 % - Akzent2 6 10" xfId="5737"/>
    <cellStyle name="40 % - Akzent2 6 2" xfId="5738"/>
    <cellStyle name="40 % - Akzent2 6 2 2" xfId="5739"/>
    <cellStyle name="40 % - Akzent2 6 2 2 2" xfId="5740"/>
    <cellStyle name="40 % - Akzent2 6 2 2 2 2" xfId="5741"/>
    <cellStyle name="40 % - Akzent2 6 2 2 2 2 2" xfId="5742"/>
    <cellStyle name="40 % - Akzent2 6 2 2 2 2 3" xfId="5743"/>
    <cellStyle name="40 % - Akzent2 6 2 2 2 3" xfId="5744"/>
    <cellStyle name="40 % - Akzent2 6 2 2 2 3 2" xfId="5745"/>
    <cellStyle name="40 % - Akzent2 6 2 2 2 3 3" xfId="5746"/>
    <cellStyle name="40 % - Akzent2 6 2 2 2 4" xfId="5747"/>
    <cellStyle name="40 % - Akzent2 6 2 2 2 4 2" xfId="5748"/>
    <cellStyle name="40 % - Akzent2 6 2 2 2 5" xfId="5749"/>
    <cellStyle name="40 % - Akzent2 6 2 2 2 6" xfId="5750"/>
    <cellStyle name="40 % - Akzent2 6 2 2 3" xfId="5751"/>
    <cellStyle name="40 % - Akzent2 6 2 2 3 2" xfId="5752"/>
    <cellStyle name="40 % - Akzent2 6 2 2 3 3" xfId="5753"/>
    <cellStyle name="40 % - Akzent2 6 2 2 4" xfId="5754"/>
    <cellStyle name="40 % - Akzent2 6 2 2 4 2" xfId="5755"/>
    <cellStyle name="40 % - Akzent2 6 2 2 4 3" xfId="5756"/>
    <cellStyle name="40 % - Akzent2 6 2 2 5" xfId="5757"/>
    <cellStyle name="40 % - Akzent2 6 2 2 5 2" xfId="5758"/>
    <cellStyle name="40 % - Akzent2 6 2 2 6" xfId="5759"/>
    <cellStyle name="40 % - Akzent2 6 2 2 7" xfId="5760"/>
    <cellStyle name="40 % - Akzent2 6 2 3" xfId="5761"/>
    <cellStyle name="40 % - Akzent2 6 2 3 2" xfId="5762"/>
    <cellStyle name="40 % - Akzent2 6 2 3 2 2" xfId="5763"/>
    <cellStyle name="40 % - Akzent2 6 2 3 2 3" xfId="5764"/>
    <cellStyle name="40 % - Akzent2 6 2 3 3" xfId="5765"/>
    <cellStyle name="40 % - Akzent2 6 2 3 3 2" xfId="5766"/>
    <cellStyle name="40 % - Akzent2 6 2 3 3 3" xfId="5767"/>
    <cellStyle name="40 % - Akzent2 6 2 3 4" xfId="5768"/>
    <cellStyle name="40 % - Akzent2 6 2 3 4 2" xfId="5769"/>
    <cellStyle name="40 % - Akzent2 6 2 3 5" xfId="5770"/>
    <cellStyle name="40 % - Akzent2 6 2 3 6" xfId="5771"/>
    <cellStyle name="40 % - Akzent2 6 2 4" xfId="5772"/>
    <cellStyle name="40 % - Akzent2 6 2 4 2" xfId="5773"/>
    <cellStyle name="40 % - Akzent2 6 2 4 3" xfId="5774"/>
    <cellStyle name="40 % - Akzent2 6 2 5" xfId="5775"/>
    <cellStyle name="40 % - Akzent2 6 2 5 2" xfId="5776"/>
    <cellStyle name="40 % - Akzent2 6 2 5 3" xfId="5777"/>
    <cellStyle name="40 % - Akzent2 6 2 6" xfId="5778"/>
    <cellStyle name="40 % - Akzent2 6 2 6 2" xfId="5779"/>
    <cellStyle name="40 % - Akzent2 6 2 7" xfId="5780"/>
    <cellStyle name="40 % - Akzent2 6 2 8" xfId="5781"/>
    <cellStyle name="40 % - Akzent2 6 3" xfId="5782"/>
    <cellStyle name="40 % - Akzent2 6 3 2" xfId="5783"/>
    <cellStyle name="40 % - Akzent2 6 3 2 2" xfId="5784"/>
    <cellStyle name="40 % - Akzent2 6 3 2 2 2" xfId="5785"/>
    <cellStyle name="40 % - Akzent2 6 3 2 2 2 2" xfId="5786"/>
    <cellStyle name="40 % - Akzent2 6 3 2 2 2 3" xfId="5787"/>
    <cellStyle name="40 % - Akzent2 6 3 2 2 3" xfId="5788"/>
    <cellStyle name="40 % - Akzent2 6 3 2 2 3 2" xfId="5789"/>
    <cellStyle name="40 % - Akzent2 6 3 2 2 3 3" xfId="5790"/>
    <cellStyle name="40 % - Akzent2 6 3 2 2 4" xfId="5791"/>
    <cellStyle name="40 % - Akzent2 6 3 2 2 4 2" xfId="5792"/>
    <cellStyle name="40 % - Akzent2 6 3 2 2 5" xfId="5793"/>
    <cellStyle name="40 % - Akzent2 6 3 2 2 6" xfId="5794"/>
    <cellStyle name="40 % - Akzent2 6 3 2 3" xfId="5795"/>
    <cellStyle name="40 % - Akzent2 6 3 2 3 2" xfId="5796"/>
    <cellStyle name="40 % - Akzent2 6 3 2 3 3" xfId="5797"/>
    <cellStyle name="40 % - Akzent2 6 3 2 4" xfId="5798"/>
    <cellStyle name="40 % - Akzent2 6 3 2 4 2" xfId="5799"/>
    <cellStyle name="40 % - Akzent2 6 3 2 4 3" xfId="5800"/>
    <cellStyle name="40 % - Akzent2 6 3 2 5" xfId="5801"/>
    <cellStyle name="40 % - Akzent2 6 3 2 5 2" xfId="5802"/>
    <cellStyle name="40 % - Akzent2 6 3 2 6" xfId="5803"/>
    <cellStyle name="40 % - Akzent2 6 3 2 7" xfId="5804"/>
    <cellStyle name="40 % - Akzent2 6 3 3" xfId="5805"/>
    <cellStyle name="40 % - Akzent2 6 3 3 2" xfId="5806"/>
    <cellStyle name="40 % - Akzent2 6 3 3 2 2" xfId="5807"/>
    <cellStyle name="40 % - Akzent2 6 3 3 2 3" xfId="5808"/>
    <cellStyle name="40 % - Akzent2 6 3 3 3" xfId="5809"/>
    <cellStyle name="40 % - Akzent2 6 3 3 3 2" xfId="5810"/>
    <cellStyle name="40 % - Akzent2 6 3 3 3 3" xfId="5811"/>
    <cellStyle name="40 % - Akzent2 6 3 3 4" xfId="5812"/>
    <cellStyle name="40 % - Akzent2 6 3 3 4 2" xfId="5813"/>
    <cellStyle name="40 % - Akzent2 6 3 3 5" xfId="5814"/>
    <cellStyle name="40 % - Akzent2 6 3 3 6" xfId="5815"/>
    <cellStyle name="40 % - Akzent2 6 3 4" xfId="5816"/>
    <cellStyle name="40 % - Akzent2 6 3 4 2" xfId="5817"/>
    <cellStyle name="40 % - Akzent2 6 3 4 3" xfId="5818"/>
    <cellStyle name="40 % - Akzent2 6 3 5" xfId="5819"/>
    <cellStyle name="40 % - Akzent2 6 3 5 2" xfId="5820"/>
    <cellStyle name="40 % - Akzent2 6 3 5 3" xfId="5821"/>
    <cellStyle name="40 % - Akzent2 6 3 6" xfId="5822"/>
    <cellStyle name="40 % - Akzent2 6 3 6 2" xfId="5823"/>
    <cellStyle name="40 % - Akzent2 6 3 7" xfId="5824"/>
    <cellStyle name="40 % - Akzent2 6 3 8" xfId="5825"/>
    <cellStyle name="40 % - Akzent2 6 4" xfId="5826"/>
    <cellStyle name="40 % - Akzent2 6 4 2" xfId="5827"/>
    <cellStyle name="40 % - Akzent2 6 4 2 2" xfId="5828"/>
    <cellStyle name="40 % - Akzent2 6 4 2 2 2" xfId="5829"/>
    <cellStyle name="40 % - Akzent2 6 4 2 2 3" xfId="5830"/>
    <cellStyle name="40 % - Akzent2 6 4 2 3" xfId="5831"/>
    <cellStyle name="40 % - Akzent2 6 4 2 3 2" xfId="5832"/>
    <cellStyle name="40 % - Akzent2 6 4 2 3 3" xfId="5833"/>
    <cellStyle name="40 % - Akzent2 6 4 2 4" xfId="5834"/>
    <cellStyle name="40 % - Akzent2 6 4 2 4 2" xfId="5835"/>
    <cellStyle name="40 % - Akzent2 6 4 2 5" xfId="5836"/>
    <cellStyle name="40 % - Akzent2 6 4 2 6" xfId="5837"/>
    <cellStyle name="40 % - Akzent2 6 4 3" xfId="5838"/>
    <cellStyle name="40 % - Akzent2 6 4 3 2" xfId="5839"/>
    <cellStyle name="40 % - Akzent2 6 4 3 3" xfId="5840"/>
    <cellStyle name="40 % - Akzent2 6 4 4" xfId="5841"/>
    <cellStyle name="40 % - Akzent2 6 4 4 2" xfId="5842"/>
    <cellStyle name="40 % - Akzent2 6 4 4 3" xfId="5843"/>
    <cellStyle name="40 % - Akzent2 6 4 5" xfId="5844"/>
    <cellStyle name="40 % - Akzent2 6 4 5 2" xfId="5845"/>
    <cellStyle name="40 % - Akzent2 6 4 6" xfId="5846"/>
    <cellStyle name="40 % - Akzent2 6 4 7" xfId="5847"/>
    <cellStyle name="40 % - Akzent2 6 5" xfId="5848"/>
    <cellStyle name="40 % - Akzent2 6 5 2" xfId="5849"/>
    <cellStyle name="40 % - Akzent2 6 5 2 2" xfId="5850"/>
    <cellStyle name="40 % - Akzent2 6 5 2 3" xfId="5851"/>
    <cellStyle name="40 % - Akzent2 6 5 3" xfId="5852"/>
    <cellStyle name="40 % - Akzent2 6 5 3 2" xfId="5853"/>
    <cellStyle name="40 % - Akzent2 6 5 3 3" xfId="5854"/>
    <cellStyle name="40 % - Akzent2 6 5 4" xfId="5855"/>
    <cellStyle name="40 % - Akzent2 6 5 4 2" xfId="5856"/>
    <cellStyle name="40 % - Akzent2 6 5 5" xfId="5857"/>
    <cellStyle name="40 % - Akzent2 6 5 6" xfId="5858"/>
    <cellStyle name="40 % - Akzent2 6 6" xfId="5859"/>
    <cellStyle name="40 % - Akzent2 6 6 2" xfId="5860"/>
    <cellStyle name="40 % - Akzent2 6 6 3" xfId="5861"/>
    <cellStyle name="40 % - Akzent2 6 7" xfId="5862"/>
    <cellStyle name="40 % - Akzent2 6 7 2" xfId="5863"/>
    <cellStyle name="40 % - Akzent2 6 7 3" xfId="5864"/>
    <cellStyle name="40 % - Akzent2 6 8" xfId="5865"/>
    <cellStyle name="40 % - Akzent2 6 8 2" xfId="5866"/>
    <cellStyle name="40 % - Akzent2 6 9" xfId="5867"/>
    <cellStyle name="40 % - Akzent2 7" xfId="5868"/>
    <cellStyle name="40 % - Akzent2 7 2" xfId="5869"/>
    <cellStyle name="40 % - Akzent2 7 2 2" xfId="5870"/>
    <cellStyle name="40 % - Akzent2 7 2 2 2" xfId="5871"/>
    <cellStyle name="40 % - Akzent2 7 2 2 2 2" xfId="5872"/>
    <cellStyle name="40 % - Akzent2 7 2 2 2 3" xfId="5873"/>
    <cellStyle name="40 % - Akzent2 7 2 2 3" xfId="5874"/>
    <cellStyle name="40 % - Akzent2 7 2 2 3 2" xfId="5875"/>
    <cellStyle name="40 % - Akzent2 7 2 2 3 3" xfId="5876"/>
    <cellStyle name="40 % - Akzent2 7 2 2 4" xfId="5877"/>
    <cellStyle name="40 % - Akzent2 7 2 2 4 2" xfId="5878"/>
    <cellStyle name="40 % - Akzent2 7 2 2 5" xfId="5879"/>
    <cellStyle name="40 % - Akzent2 7 2 2 6" xfId="5880"/>
    <cellStyle name="40 % - Akzent2 7 2 3" xfId="5881"/>
    <cellStyle name="40 % - Akzent2 7 2 3 2" xfId="5882"/>
    <cellStyle name="40 % - Akzent2 7 2 3 3" xfId="5883"/>
    <cellStyle name="40 % - Akzent2 7 2 4" xfId="5884"/>
    <cellStyle name="40 % - Akzent2 7 2 4 2" xfId="5885"/>
    <cellStyle name="40 % - Akzent2 7 2 4 3" xfId="5886"/>
    <cellStyle name="40 % - Akzent2 7 2 5" xfId="5887"/>
    <cellStyle name="40 % - Akzent2 7 2 5 2" xfId="5888"/>
    <cellStyle name="40 % - Akzent2 7 2 6" xfId="5889"/>
    <cellStyle name="40 % - Akzent2 7 2 7" xfId="5890"/>
    <cellStyle name="40 % - Akzent2 7 3" xfId="5891"/>
    <cellStyle name="40 % - Akzent2 7 3 2" xfId="5892"/>
    <cellStyle name="40 % - Akzent2 7 3 2 2" xfId="5893"/>
    <cellStyle name="40 % - Akzent2 7 3 2 3" xfId="5894"/>
    <cellStyle name="40 % - Akzent2 7 3 3" xfId="5895"/>
    <cellStyle name="40 % - Akzent2 7 3 3 2" xfId="5896"/>
    <cellStyle name="40 % - Akzent2 7 3 3 3" xfId="5897"/>
    <cellStyle name="40 % - Akzent2 7 3 4" xfId="5898"/>
    <cellStyle name="40 % - Akzent2 7 3 4 2" xfId="5899"/>
    <cellStyle name="40 % - Akzent2 7 3 5" xfId="5900"/>
    <cellStyle name="40 % - Akzent2 7 3 6" xfId="5901"/>
    <cellStyle name="40 % - Akzent2 7 4" xfId="5902"/>
    <cellStyle name="40 % - Akzent2 7 4 2" xfId="5903"/>
    <cellStyle name="40 % - Akzent2 7 4 3" xfId="5904"/>
    <cellStyle name="40 % - Akzent2 7 5" xfId="5905"/>
    <cellStyle name="40 % - Akzent2 7 5 2" xfId="5906"/>
    <cellStyle name="40 % - Akzent2 7 5 3" xfId="5907"/>
    <cellStyle name="40 % - Akzent2 7 6" xfId="5908"/>
    <cellStyle name="40 % - Akzent2 7 6 2" xfId="5909"/>
    <cellStyle name="40 % - Akzent2 7 7" xfId="5910"/>
    <cellStyle name="40 % - Akzent2 7 8" xfId="5911"/>
    <cellStyle name="40 % - Akzent3 2" xfId="173"/>
    <cellStyle name="40 % - Akzent3 2 2" xfId="174"/>
    <cellStyle name="40 % - Akzent3 2 2 2" xfId="175"/>
    <cellStyle name="40 % - Akzent3 2 2 3" xfId="33088"/>
    <cellStyle name="40 % - Akzent3 2 2 4" xfId="33163"/>
    <cellStyle name="40 % - Akzent3 2 2 5" xfId="33238"/>
    <cellStyle name="40 % - Akzent3 2 2 6" xfId="33313"/>
    <cellStyle name="40 % - Akzent3 2 3" xfId="176"/>
    <cellStyle name="40 % - Akzent3 2 3 2" xfId="5912"/>
    <cellStyle name="40 % - Akzent3 2 3 3" xfId="33089"/>
    <cellStyle name="40 % - Akzent3 2 3 4" xfId="33164"/>
    <cellStyle name="40 % - Akzent3 2 3 5" xfId="33239"/>
    <cellStyle name="40 % - Akzent3 2 3 6" xfId="33314"/>
    <cellStyle name="40 % - Akzent3 2 4" xfId="177"/>
    <cellStyle name="40 % - Akzent3 2 4 2" xfId="33090"/>
    <cellStyle name="40 % - Akzent3 2 4 3" xfId="33165"/>
    <cellStyle name="40 % - Akzent3 2 4 4" xfId="33240"/>
    <cellStyle name="40 % - Akzent3 2 4 5" xfId="33315"/>
    <cellStyle name="40 % - Akzent3 2 5" xfId="178"/>
    <cellStyle name="40 % - Akzent3 2 6" xfId="33087"/>
    <cellStyle name="40 % - Akzent3 2 7" xfId="33162"/>
    <cellStyle name="40 % - Akzent3 2 8" xfId="33237"/>
    <cellStyle name="40 % - Akzent3 2 9" xfId="33312"/>
    <cellStyle name="40 % - Akzent3 3" xfId="179"/>
    <cellStyle name="40 % - Akzent3 3 2" xfId="180"/>
    <cellStyle name="40 % - Akzent3 3 2 10" xfId="5913"/>
    <cellStyle name="40 % - Akzent3 3 2 11" xfId="5914"/>
    <cellStyle name="40 % - Akzent3 3 2 12" xfId="33091"/>
    <cellStyle name="40 % - Akzent3 3 2 13" xfId="33166"/>
    <cellStyle name="40 % - Akzent3 3 2 14" xfId="33241"/>
    <cellStyle name="40 % - Akzent3 3 2 15" xfId="33316"/>
    <cellStyle name="40 % - Akzent3 3 2 2" xfId="5915"/>
    <cellStyle name="40 % - Akzent3 3 2 2 10" xfId="5916"/>
    <cellStyle name="40 % - Akzent3 3 2 2 2" xfId="5917"/>
    <cellStyle name="40 % - Akzent3 3 2 2 2 2" xfId="5918"/>
    <cellStyle name="40 % - Akzent3 3 2 2 2 2 2" xfId="5919"/>
    <cellStyle name="40 % - Akzent3 3 2 2 2 2 2 2" xfId="5920"/>
    <cellStyle name="40 % - Akzent3 3 2 2 2 2 2 2 2" xfId="5921"/>
    <cellStyle name="40 % - Akzent3 3 2 2 2 2 2 2 3" xfId="5922"/>
    <cellStyle name="40 % - Akzent3 3 2 2 2 2 2 3" xfId="5923"/>
    <cellStyle name="40 % - Akzent3 3 2 2 2 2 2 3 2" xfId="5924"/>
    <cellStyle name="40 % - Akzent3 3 2 2 2 2 2 3 3" xfId="5925"/>
    <cellStyle name="40 % - Akzent3 3 2 2 2 2 2 4" xfId="5926"/>
    <cellStyle name="40 % - Akzent3 3 2 2 2 2 2 4 2" xfId="5927"/>
    <cellStyle name="40 % - Akzent3 3 2 2 2 2 2 5" xfId="5928"/>
    <cellStyle name="40 % - Akzent3 3 2 2 2 2 2 6" xfId="5929"/>
    <cellStyle name="40 % - Akzent3 3 2 2 2 2 3" xfId="5930"/>
    <cellStyle name="40 % - Akzent3 3 2 2 2 2 3 2" xfId="5931"/>
    <cellStyle name="40 % - Akzent3 3 2 2 2 2 3 3" xfId="5932"/>
    <cellStyle name="40 % - Akzent3 3 2 2 2 2 4" xfId="5933"/>
    <cellStyle name="40 % - Akzent3 3 2 2 2 2 4 2" xfId="5934"/>
    <cellStyle name="40 % - Akzent3 3 2 2 2 2 4 3" xfId="5935"/>
    <cellStyle name="40 % - Akzent3 3 2 2 2 2 5" xfId="5936"/>
    <cellStyle name="40 % - Akzent3 3 2 2 2 2 5 2" xfId="5937"/>
    <cellStyle name="40 % - Akzent3 3 2 2 2 2 6" xfId="5938"/>
    <cellStyle name="40 % - Akzent3 3 2 2 2 2 7" xfId="5939"/>
    <cellStyle name="40 % - Akzent3 3 2 2 2 3" xfId="5940"/>
    <cellStyle name="40 % - Akzent3 3 2 2 2 3 2" xfId="5941"/>
    <cellStyle name="40 % - Akzent3 3 2 2 2 3 2 2" xfId="5942"/>
    <cellStyle name="40 % - Akzent3 3 2 2 2 3 2 3" xfId="5943"/>
    <cellStyle name="40 % - Akzent3 3 2 2 2 3 3" xfId="5944"/>
    <cellStyle name="40 % - Akzent3 3 2 2 2 3 3 2" xfId="5945"/>
    <cellStyle name="40 % - Akzent3 3 2 2 2 3 3 3" xfId="5946"/>
    <cellStyle name="40 % - Akzent3 3 2 2 2 3 4" xfId="5947"/>
    <cellStyle name="40 % - Akzent3 3 2 2 2 3 4 2" xfId="5948"/>
    <cellStyle name="40 % - Akzent3 3 2 2 2 3 5" xfId="5949"/>
    <cellStyle name="40 % - Akzent3 3 2 2 2 3 6" xfId="5950"/>
    <cellStyle name="40 % - Akzent3 3 2 2 2 4" xfId="5951"/>
    <cellStyle name="40 % - Akzent3 3 2 2 2 4 2" xfId="5952"/>
    <cellStyle name="40 % - Akzent3 3 2 2 2 4 3" xfId="5953"/>
    <cellStyle name="40 % - Akzent3 3 2 2 2 5" xfId="5954"/>
    <cellStyle name="40 % - Akzent3 3 2 2 2 5 2" xfId="5955"/>
    <cellStyle name="40 % - Akzent3 3 2 2 2 5 3" xfId="5956"/>
    <cellStyle name="40 % - Akzent3 3 2 2 2 6" xfId="5957"/>
    <cellStyle name="40 % - Akzent3 3 2 2 2 6 2" xfId="5958"/>
    <cellStyle name="40 % - Akzent3 3 2 2 2 7" xfId="5959"/>
    <cellStyle name="40 % - Akzent3 3 2 2 2 8" xfId="5960"/>
    <cellStyle name="40 % - Akzent3 3 2 2 3" xfId="5961"/>
    <cellStyle name="40 % - Akzent3 3 2 2 3 2" xfId="5962"/>
    <cellStyle name="40 % - Akzent3 3 2 2 3 2 2" xfId="5963"/>
    <cellStyle name="40 % - Akzent3 3 2 2 3 2 2 2" xfId="5964"/>
    <cellStyle name="40 % - Akzent3 3 2 2 3 2 2 2 2" xfId="5965"/>
    <cellStyle name="40 % - Akzent3 3 2 2 3 2 2 2 3" xfId="5966"/>
    <cellStyle name="40 % - Akzent3 3 2 2 3 2 2 3" xfId="5967"/>
    <cellStyle name="40 % - Akzent3 3 2 2 3 2 2 3 2" xfId="5968"/>
    <cellStyle name="40 % - Akzent3 3 2 2 3 2 2 3 3" xfId="5969"/>
    <cellStyle name="40 % - Akzent3 3 2 2 3 2 2 4" xfId="5970"/>
    <cellStyle name="40 % - Akzent3 3 2 2 3 2 2 4 2" xfId="5971"/>
    <cellStyle name="40 % - Akzent3 3 2 2 3 2 2 5" xfId="5972"/>
    <cellStyle name="40 % - Akzent3 3 2 2 3 2 2 6" xfId="5973"/>
    <cellStyle name="40 % - Akzent3 3 2 2 3 2 3" xfId="5974"/>
    <cellStyle name="40 % - Akzent3 3 2 2 3 2 3 2" xfId="5975"/>
    <cellStyle name="40 % - Akzent3 3 2 2 3 2 3 3" xfId="5976"/>
    <cellStyle name="40 % - Akzent3 3 2 2 3 2 4" xfId="5977"/>
    <cellStyle name="40 % - Akzent3 3 2 2 3 2 4 2" xfId="5978"/>
    <cellStyle name="40 % - Akzent3 3 2 2 3 2 4 3" xfId="5979"/>
    <cellStyle name="40 % - Akzent3 3 2 2 3 2 5" xfId="5980"/>
    <cellStyle name="40 % - Akzent3 3 2 2 3 2 5 2" xfId="5981"/>
    <cellStyle name="40 % - Akzent3 3 2 2 3 2 6" xfId="5982"/>
    <cellStyle name="40 % - Akzent3 3 2 2 3 2 7" xfId="5983"/>
    <cellStyle name="40 % - Akzent3 3 2 2 3 3" xfId="5984"/>
    <cellStyle name="40 % - Akzent3 3 2 2 3 3 2" xfId="5985"/>
    <cellStyle name="40 % - Akzent3 3 2 2 3 3 2 2" xfId="5986"/>
    <cellStyle name="40 % - Akzent3 3 2 2 3 3 2 3" xfId="5987"/>
    <cellStyle name="40 % - Akzent3 3 2 2 3 3 3" xfId="5988"/>
    <cellStyle name="40 % - Akzent3 3 2 2 3 3 3 2" xfId="5989"/>
    <cellStyle name="40 % - Akzent3 3 2 2 3 3 3 3" xfId="5990"/>
    <cellStyle name="40 % - Akzent3 3 2 2 3 3 4" xfId="5991"/>
    <cellStyle name="40 % - Akzent3 3 2 2 3 3 4 2" xfId="5992"/>
    <cellStyle name="40 % - Akzent3 3 2 2 3 3 5" xfId="5993"/>
    <cellStyle name="40 % - Akzent3 3 2 2 3 3 6" xfId="5994"/>
    <cellStyle name="40 % - Akzent3 3 2 2 3 4" xfId="5995"/>
    <cellStyle name="40 % - Akzent3 3 2 2 3 4 2" xfId="5996"/>
    <cellStyle name="40 % - Akzent3 3 2 2 3 4 3" xfId="5997"/>
    <cellStyle name="40 % - Akzent3 3 2 2 3 5" xfId="5998"/>
    <cellStyle name="40 % - Akzent3 3 2 2 3 5 2" xfId="5999"/>
    <cellStyle name="40 % - Akzent3 3 2 2 3 5 3" xfId="6000"/>
    <cellStyle name="40 % - Akzent3 3 2 2 3 6" xfId="6001"/>
    <cellStyle name="40 % - Akzent3 3 2 2 3 6 2" xfId="6002"/>
    <cellStyle name="40 % - Akzent3 3 2 2 3 7" xfId="6003"/>
    <cellStyle name="40 % - Akzent3 3 2 2 3 8" xfId="6004"/>
    <cellStyle name="40 % - Akzent3 3 2 2 4" xfId="6005"/>
    <cellStyle name="40 % - Akzent3 3 2 2 4 2" xfId="6006"/>
    <cellStyle name="40 % - Akzent3 3 2 2 4 2 2" xfId="6007"/>
    <cellStyle name="40 % - Akzent3 3 2 2 4 2 2 2" xfId="6008"/>
    <cellStyle name="40 % - Akzent3 3 2 2 4 2 2 3" xfId="6009"/>
    <cellStyle name="40 % - Akzent3 3 2 2 4 2 3" xfId="6010"/>
    <cellStyle name="40 % - Akzent3 3 2 2 4 2 3 2" xfId="6011"/>
    <cellStyle name="40 % - Akzent3 3 2 2 4 2 3 3" xfId="6012"/>
    <cellStyle name="40 % - Akzent3 3 2 2 4 2 4" xfId="6013"/>
    <cellStyle name="40 % - Akzent3 3 2 2 4 2 4 2" xfId="6014"/>
    <cellStyle name="40 % - Akzent3 3 2 2 4 2 5" xfId="6015"/>
    <cellStyle name="40 % - Akzent3 3 2 2 4 2 6" xfId="6016"/>
    <cellStyle name="40 % - Akzent3 3 2 2 4 3" xfId="6017"/>
    <cellStyle name="40 % - Akzent3 3 2 2 4 3 2" xfId="6018"/>
    <cellStyle name="40 % - Akzent3 3 2 2 4 3 3" xfId="6019"/>
    <cellStyle name="40 % - Akzent3 3 2 2 4 4" xfId="6020"/>
    <cellStyle name="40 % - Akzent3 3 2 2 4 4 2" xfId="6021"/>
    <cellStyle name="40 % - Akzent3 3 2 2 4 4 3" xfId="6022"/>
    <cellStyle name="40 % - Akzent3 3 2 2 4 5" xfId="6023"/>
    <cellStyle name="40 % - Akzent3 3 2 2 4 5 2" xfId="6024"/>
    <cellStyle name="40 % - Akzent3 3 2 2 4 6" xfId="6025"/>
    <cellStyle name="40 % - Akzent3 3 2 2 4 7" xfId="6026"/>
    <cellStyle name="40 % - Akzent3 3 2 2 5" xfId="6027"/>
    <cellStyle name="40 % - Akzent3 3 2 2 5 2" xfId="6028"/>
    <cellStyle name="40 % - Akzent3 3 2 2 5 2 2" xfId="6029"/>
    <cellStyle name="40 % - Akzent3 3 2 2 5 2 3" xfId="6030"/>
    <cellStyle name="40 % - Akzent3 3 2 2 5 3" xfId="6031"/>
    <cellStyle name="40 % - Akzent3 3 2 2 5 3 2" xfId="6032"/>
    <cellStyle name="40 % - Akzent3 3 2 2 5 3 3" xfId="6033"/>
    <cellStyle name="40 % - Akzent3 3 2 2 5 4" xfId="6034"/>
    <cellStyle name="40 % - Akzent3 3 2 2 5 4 2" xfId="6035"/>
    <cellStyle name="40 % - Akzent3 3 2 2 5 5" xfId="6036"/>
    <cellStyle name="40 % - Akzent3 3 2 2 5 6" xfId="6037"/>
    <cellStyle name="40 % - Akzent3 3 2 2 6" xfId="6038"/>
    <cellStyle name="40 % - Akzent3 3 2 2 6 2" xfId="6039"/>
    <cellStyle name="40 % - Akzent3 3 2 2 6 3" xfId="6040"/>
    <cellStyle name="40 % - Akzent3 3 2 2 7" xfId="6041"/>
    <cellStyle name="40 % - Akzent3 3 2 2 7 2" xfId="6042"/>
    <cellStyle name="40 % - Akzent3 3 2 2 7 3" xfId="6043"/>
    <cellStyle name="40 % - Akzent3 3 2 2 8" xfId="6044"/>
    <cellStyle name="40 % - Akzent3 3 2 2 8 2" xfId="6045"/>
    <cellStyle name="40 % - Akzent3 3 2 2 9" xfId="6046"/>
    <cellStyle name="40 % - Akzent3 3 2 3" xfId="6047"/>
    <cellStyle name="40 % - Akzent3 3 2 3 2" xfId="6048"/>
    <cellStyle name="40 % - Akzent3 3 2 3 2 2" xfId="6049"/>
    <cellStyle name="40 % - Akzent3 3 2 3 2 2 2" xfId="6050"/>
    <cellStyle name="40 % - Akzent3 3 2 3 2 2 2 2" xfId="6051"/>
    <cellStyle name="40 % - Akzent3 3 2 3 2 2 2 3" xfId="6052"/>
    <cellStyle name="40 % - Akzent3 3 2 3 2 2 3" xfId="6053"/>
    <cellStyle name="40 % - Akzent3 3 2 3 2 2 3 2" xfId="6054"/>
    <cellStyle name="40 % - Akzent3 3 2 3 2 2 3 3" xfId="6055"/>
    <cellStyle name="40 % - Akzent3 3 2 3 2 2 4" xfId="6056"/>
    <cellStyle name="40 % - Akzent3 3 2 3 2 2 4 2" xfId="6057"/>
    <cellStyle name="40 % - Akzent3 3 2 3 2 2 5" xfId="6058"/>
    <cellStyle name="40 % - Akzent3 3 2 3 2 2 6" xfId="6059"/>
    <cellStyle name="40 % - Akzent3 3 2 3 2 3" xfId="6060"/>
    <cellStyle name="40 % - Akzent3 3 2 3 2 3 2" xfId="6061"/>
    <cellStyle name="40 % - Akzent3 3 2 3 2 3 3" xfId="6062"/>
    <cellStyle name="40 % - Akzent3 3 2 3 2 4" xfId="6063"/>
    <cellStyle name="40 % - Akzent3 3 2 3 2 4 2" xfId="6064"/>
    <cellStyle name="40 % - Akzent3 3 2 3 2 4 3" xfId="6065"/>
    <cellStyle name="40 % - Akzent3 3 2 3 2 5" xfId="6066"/>
    <cellStyle name="40 % - Akzent3 3 2 3 2 5 2" xfId="6067"/>
    <cellStyle name="40 % - Akzent3 3 2 3 2 6" xfId="6068"/>
    <cellStyle name="40 % - Akzent3 3 2 3 2 7" xfId="6069"/>
    <cellStyle name="40 % - Akzent3 3 2 3 3" xfId="6070"/>
    <cellStyle name="40 % - Akzent3 3 2 3 3 2" xfId="6071"/>
    <cellStyle name="40 % - Akzent3 3 2 3 3 2 2" xfId="6072"/>
    <cellStyle name="40 % - Akzent3 3 2 3 3 2 3" xfId="6073"/>
    <cellStyle name="40 % - Akzent3 3 2 3 3 3" xfId="6074"/>
    <cellStyle name="40 % - Akzent3 3 2 3 3 3 2" xfId="6075"/>
    <cellStyle name="40 % - Akzent3 3 2 3 3 3 3" xfId="6076"/>
    <cellStyle name="40 % - Akzent3 3 2 3 3 4" xfId="6077"/>
    <cellStyle name="40 % - Akzent3 3 2 3 3 4 2" xfId="6078"/>
    <cellStyle name="40 % - Akzent3 3 2 3 3 5" xfId="6079"/>
    <cellStyle name="40 % - Akzent3 3 2 3 3 6" xfId="6080"/>
    <cellStyle name="40 % - Akzent3 3 2 3 4" xfId="6081"/>
    <cellStyle name="40 % - Akzent3 3 2 3 4 2" xfId="6082"/>
    <cellStyle name="40 % - Akzent3 3 2 3 4 3" xfId="6083"/>
    <cellStyle name="40 % - Akzent3 3 2 3 5" xfId="6084"/>
    <cellStyle name="40 % - Akzent3 3 2 3 5 2" xfId="6085"/>
    <cellStyle name="40 % - Akzent3 3 2 3 5 3" xfId="6086"/>
    <cellStyle name="40 % - Akzent3 3 2 3 6" xfId="6087"/>
    <cellStyle name="40 % - Akzent3 3 2 3 6 2" xfId="6088"/>
    <cellStyle name="40 % - Akzent3 3 2 3 7" xfId="6089"/>
    <cellStyle name="40 % - Akzent3 3 2 3 8" xfId="6090"/>
    <cellStyle name="40 % - Akzent3 3 2 4" xfId="6091"/>
    <cellStyle name="40 % - Akzent3 3 2 4 2" xfId="6092"/>
    <cellStyle name="40 % - Akzent3 3 2 4 2 2" xfId="6093"/>
    <cellStyle name="40 % - Akzent3 3 2 4 2 2 2" xfId="6094"/>
    <cellStyle name="40 % - Akzent3 3 2 4 2 2 2 2" xfId="6095"/>
    <cellStyle name="40 % - Akzent3 3 2 4 2 2 2 3" xfId="6096"/>
    <cellStyle name="40 % - Akzent3 3 2 4 2 2 3" xfId="6097"/>
    <cellStyle name="40 % - Akzent3 3 2 4 2 2 3 2" xfId="6098"/>
    <cellStyle name="40 % - Akzent3 3 2 4 2 2 3 3" xfId="6099"/>
    <cellStyle name="40 % - Akzent3 3 2 4 2 2 4" xfId="6100"/>
    <cellStyle name="40 % - Akzent3 3 2 4 2 2 4 2" xfId="6101"/>
    <cellStyle name="40 % - Akzent3 3 2 4 2 2 5" xfId="6102"/>
    <cellStyle name="40 % - Akzent3 3 2 4 2 2 6" xfId="6103"/>
    <cellStyle name="40 % - Akzent3 3 2 4 2 3" xfId="6104"/>
    <cellStyle name="40 % - Akzent3 3 2 4 2 3 2" xfId="6105"/>
    <cellStyle name="40 % - Akzent3 3 2 4 2 3 3" xfId="6106"/>
    <cellStyle name="40 % - Akzent3 3 2 4 2 4" xfId="6107"/>
    <cellStyle name="40 % - Akzent3 3 2 4 2 4 2" xfId="6108"/>
    <cellStyle name="40 % - Akzent3 3 2 4 2 4 3" xfId="6109"/>
    <cellStyle name="40 % - Akzent3 3 2 4 2 5" xfId="6110"/>
    <cellStyle name="40 % - Akzent3 3 2 4 2 5 2" xfId="6111"/>
    <cellStyle name="40 % - Akzent3 3 2 4 2 6" xfId="6112"/>
    <cellStyle name="40 % - Akzent3 3 2 4 2 7" xfId="6113"/>
    <cellStyle name="40 % - Akzent3 3 2 4 3" xfId="6114"/>
    <cellStyle name="40 % - Akzent3 3 2 4 3 2" xfId="6115"/>
    <cellStyle name="40 % - Akzent3 3 2 4 3 2 2" xfId="6116"/>
    <cellStyle name="40 % - Akzent3 3 2 4 3 2 3" xfId="6117"/>
    <cellStyle name="40 % - Akzent3 3 2 4 3 3" xfId="6118"/>
    <cellStyle name="40 % - Akzent3 3 2 4 3 3 2" xfId="6119"/>
    <cellStyle name="40 % - Akzent3 3 2 4 3 3 3" xfId="6120"/>
    <cellStyle name="40 % - Akzent3 3 2 4 3 4" xfId="6121"/>
    <cellStyle name="40 % - Akzent3 3 2 4 3 4 2" xfId="6122"/>
    <cellStyle name="40 % - Akzent3 3 2 4 3 5" xfId="6123"/>
    <cellStyle name="40 % - Akzent3 3 2 4 3 6" xfId="6124"/>
    <cellStyle name="40 % - Akzent3 3 2 4 4" xfId="6125"/>
    <cellStyle name="40 % - Akzent3 3 2 4 4 2" xfId="6126"/>
    <cellStyle name="40 % - Akzent3 3 2 4 4 3" xfId="6127"/>
    <cellStyle name="40 % - Akzent3 3 2 4 5" xfId="6128"/>
    <cellStyle name="40 % - Akzent3 3 2 4 5 2" xfId="6129"/>
    <cellStyle name="40 % - Akzent3 3 2 4 5 3" xfId="6130"/>
    <cellStyle name="40 % - Akzent3 3 2 4 6" xfId="6131"/>
    <cellStyle name="40 % - Akzent3 3 2 4 6 2" xfId="6132"/>
    <cellStyle name="40 % - Akzent3 3 2 4 7" xfId="6133"/>
    <cellStyle name="40 % - Akzent3 3 2 4 8" xfId="6134"/>
    <cellStyle name="40 % - Akzent3 3 2 5" xfId="6135"/>
    <cellStyle name="40 % - Akzent3 3 2 5 2" xfId="6136"/>
    <cellStyle name="40 % - Akzent3 3 2 5 2 2" xfId="6137"/>
    <cellStyle name="40 % - Akzent3 3 2 5 2 2 2" xfId="6138"/>
    <cellStyle name="40 % - Akzent3 3 2 5 2 2 3" xfId="6139"/>
    <cellStyle name="40 % - Akzent3 3 2 5 2 3" xfId="6140"/>
    <cellStyle name="40 % - Akzent3 3 2 5 2 3 2" xfId="6141"/>
    <cellStyle name="40 % - Akzent3 3 2 5 2 3 3" xfId="6142"/>
    <cellStyle name="40 % - Akzent3 3 2 5 2 4" xfId="6143"/>
    <cellStyle name="40 % - Akzent3 3 2 5 2 4 2" xfId="6144"/>
    <cellStyle name="40 % - Akzent3 3 2 5 2 5" xfId="6145"/>
    <cellStyle name="40 % - Akzent3 3 2 5 2 6" xfId="6146"/>
    <cellStyle name="40 % - Akzent3 3 2 5 3" xfId="6147"/>
    <cellStyle name="40 % - Akzent3 3 2 5 3 2" xfId="6148"/>
    <cellStyle name="40 % - Akzent3 3 2 5 3 3" xfId="6149"/>
    <cellStyle name="40 % - Akzent3 3 2 5 4" xfId="6150"/>
    <cellStyle name="40 % - Akzent3 3 2 5 4 2" xfId="6151"/>
    <cellStyle name="40 % - Akzent3 3 2 5 4 3" xfId="6152"/>
    <cellStyle name="40 % - Akzent3 3 2 5 5" xfId="6153"/>
    <cellStyle name="40 % - Akzent3 3 2 5 5 2" xfId="6154"/>
    <cellStyle name="40 % - Akzent3 3 2 5 6" xfId="6155"/>
    <cellStyle name="40 % - Akzent3 3 2 5 7" xfId="6156"/>
    <cellStyle name="40 % - Akzent3 3 2 6" xfId="6157"/>
    <cellStyle name="40 % - Akzent3 3 2 6 2" xfId="6158"/>
    <cellStyle name="40 % - Akzent3 3 2 6 2 2" xfId="6159"/>
    <cellStyle name="40 % - Akzent3 3 2 6 2 3" xfId="6160"/>
    <cellStyle name="40 % - Akzent3 3 2 6 3" xfId="6161"/>
    <cellStyle name="40 % - Akzent3 3 2 6 3 2" xfId="6162"/>
    <cellStyle name="40 % - Akzent3 3 2 6 3 3" xfId="6163"/>
    <cellStyle name="40 % - Akzent3 3 2 6 4" xfId="6164"/>
    <cellStyle name="40 % - Akzent3 3 2 6 4 2" xfId="6165"/>
    <cellStyle name="40 % - Akzent3 3 2 6 5" xfId="6166"/>
    <cellStyle name="40 % - Akzent3 3 2 6 6" xfId="6167"/>
    <cellStyle name="40 % - Akzent3 3 2 7" xfId="6168"/>
    <cellStyle name="40 % - Akzent3 3 2 7 2" xfId="6169"/>
    <cellStyle name="40 % - Akzent3 3 2 7 3" xfId="6170"/>
    <cellStyle name="40 % - Akzent3 3 2 8" xfId="6171"/>
    <cellStyle name="40 % - Akzent3 3 2 8 2" xfId="6172"/>
    <cellStyle name="40 % - Akzent3 3 2 8 3" xfId="6173"/>
    <cellStyle name="40 % - Akzent3 3 2 9" xfId="6174"/>
    <cellStyle name="40 % - Akzent3 3 2 9 2" xfId="6175"/>
    <cellStyle name="40 % - Akzent3 4" xfId="6176"/>
    <cellStyle name="40 % - Akzent3 4 2" xfId="6177"/>
    <cellStyle name="40 % - Akzent3 5" xfId="6178"/>
    <cellStyle name="40 % - Akzent3 5 2" xfId="6179"/>
    <cellStyle name="40 % - Akzent3 5 2 10" xfId="6180"/>
    <cellStyle name="40 % - Akzent3 5 2 11" xfId="6181"/>
    <cellStyle name="40 % - Akzent3 5 2 2" xfId="6182"/>
    <cellStyle name="40 % - Akzent3 5 2 2 10" xfId="6183"/>
    <cellStyle name="40 % - Akzent3 5 2 2 2" xfId="6184"/>
    <cellStyle name="40 % - Akzent3 5 2 2 2 2" xfId="6185"/>
    <cellStyle name="40 % - Akzent3 5 2 2 2 2 2" xfId="6186"/>
    <cellStyle name="40 % - Akzent3 5 2 2 2 2 2 2" xfId="6187"/>
    <cellStyle name="40 % - Akzent3 5 2 2 2 2 2 2 2" xfId="6188"/>
    <cellStyle name="40 % - Akzent3 5 2 2 2 2 2 2 3" xfId="6189"/>
    <cellStyle name="40 % - Akzent3 5 2 2 2 2 2 3" xfId="6190"/>
    <cellStyle name="40 % - Akzent3 5 2 2 2 2 2 3 2" xfId="6191"/>
    <cellStyle name="40 % - Akzent3 5 2 2 2 2 2 3 3" xfId="6192"/>
    <cellStyle name="40 % - Akzent3 5 2 2 2 2 2 4" xfId="6193"/>
    <cellStyle name="40 % - Akzent3 5 2 2 2 2 2 4 2" xfId="6194"/>
    <cellStyle name="40 % - Akzent3 5 2 2 2 2 2 5" xfId="6195"/>
    <cellStyle name="40 % - Akzent3 5 2 2 2 2 2 6" xfId="6196"/>
    <cellStyle name="40 % - Akzent3 5 2 2 2 2 3" xfId="6197"/>
    <cellStyle name="40 % - Akzent3 5 2 2 2 2 3 2" xfId="6198"/>
    <cellStyle name="40 % - Akzent3 5 2 2 2 2 3 3" xfId="6199"/>
    <cellStyle name="40 % - Akzent3 5 2 2 2 2 4" xfId="6200"/>
    <cellStyle name="40 % - Akzent3 5 2 2 2 2 4 2" xfId="6201"/>
    <cellStyle name="40 % - Akzent3 5 2 2 2 2 4 3" xfId="6202"/>
    <cellStyle name="40 % - Akzent3 5 2 2 2 2 5" xfId="6203"/>
    <cellStyle name="40 % - Akzent3 5 2 2 2 2 5 2" xfId="6204"/>
    <cellStyle name="40 % - Akzent3 5 2 2 2 2 6" xfId="6205"/>
    <cellStyle name="40 % - Akzent3 5 2 2 2 2 7" xfId="6206"/>
    <cellStyle name="40 % - Akzent3 5 2 2 2 3" xfId="6207"/>
    <cellStyle name="40 % - Akzent3 5 2 2 2 3 2" xfId="6208"/>
    <cellStyle name="40 % - Akzent3 5 2 2 2 3 2 2" xfId="6209"/>
    <cellStyle name="40 % - Akzent3 5 2 2 2 3 2 3" xfId="6210"/>
    <cellStyle name="40 % - Akzent3 5 2 2 2 3 3" xfId="6211"/>
    <cellStyle name="40 % - Akzent3 5 2 2 2 3 3 2" xfId="6212"/>
    <cellStyle name="40 % - Akzent3 5 2 2 2 3 3 3" xfId="6213"/>
    <cellStyle name="40 % - Akzent3 5 2 2 2 3 4" xfId="6214"/>
    <cellStyle name="40 % - Akzent3 5 2 2 2 3 4 2" xfId="6215"/>
    <cellStyle name="40 % - Akzent3 5 2 2 2 3 5" xfId="6216"/>
    <cellStyle name="40 % - Akzent3 5 2 2 2 3 6" xfId="6217"/>
    <cellStyle name="40 % - Akzent3 5 2 2 2 4" xfId="6218"/>
    <cellStyle name="40 % - Akzent3 5 2 2 2 4 2" xfId="6219"/>
    <cellStyle name="40 % - Akzent3 5 2 2 2 4 3" xfId="6220"/>
    <cellStyle name="40 % - Akzent3 5 2 2 2 5" xfId="6221"/>
    <cellStyle name="40 % - Akzent3 5 2 2 2 5 2" xfId="6222"/>
    <cellStyle name="40 % - Akzent3 5 2 2 2 5 3" xfId="6223"/>
    <cellStyle name="40 % - Akzent3 5 2 2 2 6" xfId="6224"/>
    <cellStyle name="40 % - Akzent3 5 2 2 2 6 2" xfId="6225"/>
    <cellStyle name="40 % - Akzent3 5 2 2 2 7" xfId="6226"/>
    <cellStyle name="40 % - Akzent3 5 2 2 2 8" xfId="6227"/>
    <cellStyle name="40 % - Akzent3 5 2 2 3" xfId="6228"/>
    <cellStyle name="40 % - Akzent3 5 2 2 3 2" xfId="6229"/>
    <cellStyle name="40 % - Akzent3 5 2 2 3 2 2" xfId="6230"/>
    <cellStyle name="40 % - Akzent3 5 2 2 3 2 2 2" xfId="6231"/>
    <cellStyle name="40 % - Akzent3 5 2 2 3 2 2 2 2" xfId="6232"/>
    <cellStyle name="40 % - Akzent3 5 2 2 3 2 2 2 3" xfId="6233"/>
    <cellStyle name="40 % - Akzent3 5 2 2 3 2 2 3" xfId="6234"/>
    <cellStyle name="40 % - Akzent3 5 2 2 3 2 2 3 2" xfId="6235"/>
    <cellStyle name="40 % - Akzent3 5 2 2 3 2 2 3 3" xfId="6236"/>
    <cellStyle name="40 % - Akzent3 5 2 2 3 2 2 4" xfId="6237"/>
    <cellStyle name="40 % - Akzent3 5 2 2 3 2 2 4 2" xfId="6238"/>
    <cellStyle name="40 % - Akzent3 5 2 2 3 2 2 5" xfId="6239"/>
    <cellStyle name="40 % - Akzent3 5 2 2 3 2 2 6" xfId="6240"/>
    <cellStyle name="40 % - Akzent3 5 2 2 3 2 3" xfId="6241"/>
    <cellStyle name="40 % - Akzent3 5 2 2 3 2 3 2" xfId="6242"/>
    <cellStyle name="40 % - Akzent3 5 2 2 3 2 3 3" xfId="6243"/>
    <cellStyle name="40 % - Akzent3 5 2 2 3 2 4" xfId="6244"/>
    <cellStyle name="40 % - Akzent3 5 2 2 3 2 4 2" xfId="6245"/>
    <cellStyle name="40 % - Akzent3 5 2 2 3 2 4 3" xfId="6246"/>
    <cellStyle name="40 % - Akzent3 5 2 2 3 2 5" xfId="6247"/>
    <cellStyle name="40 % - Akzent3 5 2 2 3 2 5 2" xfId="6248"/>
    <cellStyle name="40 % - Akzent3 5 2 2 3 2 6" xfId="6249"/>
    <cellStyle name="40 % - Akzent3 5 2 2 3 2 7" xfId="6250"/>
    <cellStyle name="40 % - Akzent3 5 2 2 3 3" xfId="6251"/>
    <cellStyle name="40 % - Akzent3 5 2 2 3 3 2" xfId="6252"/>
    <cellStyle name="40 % - Akzent3 5 2 2 3 3 2 2" xfId="6253"/>
    <cellStyle name="40 % - Akzent3 5 2 2 3 3 2 3" xfId="6254"/>
    <cellStyle name="40 % - Akzent3 5 2 2 3 3 3" xfId="6255"/>
    <cellStyle name="40 % - Akzent3 5 2 2 3 3 3 2" xfId="6256"/>
    <cellStyle name="40 % - Akzent3 5 2 2 3 3 3 3" xfId="6257"/>
    <cellStyle name="40 % - Akzent3 5 2 2 3 3 4" xfId="6258"/>
    <cellStyle name="40 % - Akzent3 5 2 2 3 3 4 2" xfId="6259"/>
    <cellStyle name="40 % - Akzent3 5 2 2 3 3 5" xfId="6260"/>
    <cellStyle name="40 % - Akzent3 5 2 2 3 3 6" xfId="6261"/>
    <cellStyle name="40 % - Akzent3 5 2 2 3 4" xfId="6262"/>
    <cellStyle name="40 % - Akzent3 5 2 2 3 4 2" xfId="6263"/>
    <cellStyle name="40 % - Akzent3 5 2 2 3 4 3" xfId="6264"/>
    <cellStyle name="40 % - Akzent3 5 2 2 3 5" xfId="6265"/>
    <cellStyle name="40 % - Akzent3 5 2 2 3 5 2" xfId="6266"/>
    <cellStyle name="40 % - Akzent3 5 2 2 3 5 3" xfId="6267"/>
    <cellStyle name="40 % - Akzent3 5 2 2 3 6" xfId="6268"/>
    <cellStyle name="40 % - Akzent3 5 2 2 3 6 2" xfId="6269"/>
    <cellStyle name="40 % - Akzent3 5 2 2 3 7" xfId="6270"/>
    <cellStyle name="40 % - Akzent3 5 2 2 3 8" xfId="6271"/>
    <cellStyle name="40 % - Akzent3 5 2 2 4" xfId="6272"/>
    <cellStyle name="40 % - Akzent3 5 2 2 4 2" xfId="6273"/>
    <cellStyle name="40 % - Akzent3 5 2 2 4 2 2" xfId="6274"/>
    <cellStyle name="40 % - Akzent3 5 2 2 4 2 2 2" xfId="6275"/>
    <cellStyle name="40 % - Akzent3 5 2 2 4 2 2 3" xfId="6276"/>
    <cellStyle name="40 % - Akzent3 5 2 2 4 2 3" xfId="6277"/>
    <cellStyle name="40 % - Akzent3 5 2 2 4 2 3 2" xfId="6278"/>
    <cellStyle name="40 % - Akzent3 5 2 2 4 2 3 3" xfId="6279"/>
    <cellStyle name="40 % - Akzent3 5 2 2 4 2 4" xfId="6280"/>
    <cellStyle name="40 % - Akzent3 5 2 2 4 2 4 2" xfId="6281"/>
    <cellStyle name="40 % - Akzent3 5 2 2 4 2 5" xfId="6282"/>
    <cellStyle name="40 % - Akzent3 5 2 2 4 2 6" xfId="6283"/>
    <cellStyle name="40 % - Akzent3 5 2 2 4 3" xfId="6284"/>
    <cellStyle name="40 % - Akzent3 5 2 2 4 3 2" xfId="6285"/>
    <cellStyle name="40 % - Akzent3 5 2 2 4 3 3" xfId="6286"/>
    <cellStyle name="40 % - Akzent3 5 2 2 4 4" xfId="6287"/>
    <cellStyle name="40 % - Akzent3 5 2 2 4 4 2" xfId="6288"/>
    <cellStyle name="40 % - Akzent3 5 2 2 4 4 3" xfId="6289"/>
    <cellStyle name="40 % - Akzent3 5 2 2 4 5" xfId="6290"/>
    <cellStyle name="40 % - Akzent3 5 2 2 4 5 2" xfId="6291"/>
    <cellStyle name="40 % - Akzent3 5 2 2 4 6" xfId="6292"/>
    <cellStyle name="40 % - Akzent3 5 2 2 4 7" xfId="6293"/>
    <cellStyle name="40 % - Akzent3 5 2 2 5" xfId="6294"/>
    <cellStyle name="40 % - Akzent3 5 2 2 5 2" xfId="6295"/>
    <cellStyle name="40 % - Akzent3 5 2 2 5 2 2" xfId="6296"/>
    <cellStyle name="40 % - Akzent3 5 2 2 5 2 3" xfId="6297"/>
    <cellStyle name="40 % - Akzent3 5 2 2 5 3" xfId="6298"/>
    <cellStyle name="40 % - Akzent3 5 2 2 5 3 2" xfId="6299"/>
    <cellStyle name="40 % - Akzent3 5 2 2 5 3 3" xfId="6300"/>
    <cellStyle name="40 % - Akzent3 5 2 2 5 4" xfId="6301"/>
    <cellStyle name="40 % - Akzent3 5 2 2 5 4 2" xfId="6302"/>
    <cellStyle name="40 % - Akzent3 5 2 2 5 5" xfId="6303"/>
    <cellStyle name="40 % - Akzent3 5 2 2 5 6" xfId="6304"/>
    <cellStyle name="40 % - Akzent3 5 2 2 6" xfId="6305"/>
    <cellStyle name="40 % - Akzent3 5 2 2 6 2" xfId="6306"/>
    <cellStyle name="40 % - Akzent3 5 2 2 6 3" xfId="6307"/>
    <cellStyle name="40 % - Akzent3 5 2 2 7" xfId="6308"/>
    <cellStyle name="40 % - Akzent3 5 2 2 7 2" xfId="6309"/>
    <cellStyle name="40 % - Akzent3 5 2 2 7 3" xfId="6310"/>
    <cellStyle name="40 % - Akzent3 5 2 2 8" xfId="6311"/>
    <cellStyle name="40 % - Akzent3 5 2 2 8 2" xfId="6312"/>
    <cellStyle name="40 % - Akzent3 5 2 2 9" xfId="6313"/>
    <cellStyle name="40 % - Akzent3 5 2 3" xfId="6314"/>
    <cellStyle name="40 % - Akzent3 5 2 3 2" xfId="6315"/>
    <cellStyle name="40 % - Akzent3 5 2 3 2 2" xfId="6316"/>
    <cellStyle name="40 % - Akzent3 5 2 3 2 2 2" xfId="6317"/>
    <cellStyle name="40 % - Akzent3 5 2 3 2 2 2 2" xfId="6318"/>
    <cellStyle name="40 % - Akzent3 5 2 3 2 2 2 3" xfId="6319"/>
    <cellStyle name="40 % - Akzent3 5 2 3 2 2 3" xfId="6320"/>
    <cellStyle name="40 % - Akzent3 5 2 3 2 2 3 2" xfId="6321"/>
    <cellStyle name="40 % - Akzent3 5 2 3 2 2 3 3" xfId="6322"/>
    <cellStyle name="40 % - Akzent3 5 2 3 2 2 4" xfId="6323"/>
    <cellStyle name="40 % - Akzent3 5 2 3 2 2 4 2" xfId="6324"/>
    <cellStyle name="40 % - Akzent3 5 2 3 2 2 5" xfId="6325"/>
    <cellStyle name="40 % - Akzent3 5 2 3 2 2 6" xfId="6326"/>
    <cellStyle name="40 % - Akzent3 5 2 3 2 3" xfId="6327"/>
    <cellStyle name="40 % - Akzent3 5 2 3 2 3 2" xfId="6328"/>
    <cellStyle name="40 % - Akzent3 5 2 3 2 3 3" xfId="6329"/>
    <cellStyle name="40 % - Akzent3 5 2 3 2 4" xfId="6330"/>
    <cellStyle name="40 % - Akzent3 5 2 3 2 4 2" xfId="6331"/>
    <cellStyle name="40 % - Akzent3 5 2 3 2 4 3" xfId="6332"/>
    <cellStyle name="40 % - Akzent3 5 2 3 2 5" xfId="6333"/>
    <cellStyle name="40 % - Akzent3 5 2 3 2 5 2" xfId="6334"/>
    <cellStyle name="40 % - Akzent3 5 2 3 2 6" xfId="6335"/>
    <cellStyle name="40 % - Akzent3 5 2 3 2 7" xfId="6336"/>
    <cellStyle name="40 % - Akzent3 5 2 3 3" xfId="6337"/>
    <cellStyle name="40 % - Akzent3 5 2 3 3 2" xfId="6338"/>
    <cellStyle name="40 % - Akzent3 5 2 3 3 2 2" xfId="6339"/>
    <cellStyle name="40 % - Akzent3 5 2 3 3 2 3" xfId="6340"/>
    <cellStyle name="40 % - Akzent3 5 2 3 3 3" xfId="6341"/>
    <cellStyle name="40 % - Akzent3 5 2 3 3 3 2" xfId="6342"/>
    <cellStyle name="40 % - Akzent3 5 2 3 3 3 3" xfId="6343"/>
    <cellStyle name="40 % - Akzent3 5 2 3 3 4" xfId="6344"/>
    <cellStyle name="40 % - Akzent3 5 2 3 3 4 2" xfId="6345"/>
    <cellStyle name="40 % - Akzent3 5 2 3 3 5" xfId="6346"/>
    <cellStyle name="40 % - Akzent3 5 2 3 3 6" xfId="6347"/>
    <cellStyle name="40 % - Akzent3 5 2 3 4" xfId="6348"/>
    <cellStyle name="40 % - Akzent3 5 2 3 4 2" xfId="6349"/>
    <cellStyle name="40 % - Akzent3 5 2 3 4 3" xfId="6350"/>
    <cellStyle name="40 % - Akzent3 5 2 3 5" xfId="6351"/>
    <cellStyle name="40 % - Akzent3 5 2 3 5 2" xfId="6352"/>
    <cellStyle name="40 % - Akzent3 5 2 3 5 3" xfId="6353"/>
    <cellStyle name="40 % - Akzent3 5 2 3 6" xfId="6354"/>
    <cellStyle name="40 % - Akzent3 5 2 3 6 2" xfId="6355"/>
    <cellStyle name="40 % - Akzent3 5 2 3 7" xfId="6356"/>
    <cellStyle name="40 % - Akzent3 5 2 3 8" xfId="6357"/>
    <cellStyle name="40 % - Akzent3 5 2 4" xfId="6358"/>
    <cellStyle name="40 % - Akzent3 5 2 4 2" xfId="6359"/>
    <cellStyle name="40 % - Akzent3 5 2 4 2 2" xfId="6360"/>
    <cellStyle name="40 % - Akzent3 5 2 4 2 2 2" xfId="6361"/>
    <cellStyle name="40 % - Akzent3 5 2 4 2 2 2 2" xfId="6362"/>
    <cellStyle name="40 % - Akzent3 5 2 4 2 2 2 3" xfId="6363"/>
    <cellStyle name="40 % - Akzent3 5 2 4 2 2 3" xfId="6364"/>
    <cellStyle name="40 % - Akzent3 5 2 4 2 2 3 2" xfId="6365"/>
    <cellStyle name="40 % - Akzent3 5 2 4 2 2 3 3" xfId="6366"/>
    <cellStyle name="40 % - Akzent3 5 2 4 2 2 4" xfId="6367"/>
    <cellStyle name="40 % - Akzent3 5 2 4 2 2 4 2" xfId="6368"/>
    <cellStyle name="40 % - Akzent3 5 2 4 2 2 5" xfId="6369"/>
    <cellStyle name="40 % - Akzent3 5 2 4 2 2 6" xfId="6370"/>
    <cellStyle name="40 % - Akzent3 5 2 4 2 3" xfId="6371"/>
    <cellStyle name="40 % - Akzent3 5 2 4 2 3 2" xfId="6372"/>
    <cellStyle name="40 % - Akzent3 5 2 4 2 3 3" xfId="6373"/>
    <cellStyle name="40 % - Akzent3 5 2 4 2 4" xfId="6374"/>
    <cellStyle name="40 % - Akzent3 5 2 4 2 4 2" xfId="6375"/>
    <cellStyle name="40 % - Akzent3 5 2 4 2 4 3" xfId="6376"/>
    <cellStyle name="40 % - Akzent3 5 2 4 2 5" xfId="6377"/>
    <cellStyle name="40 % - Akzent3 5 2 4 2 5 2" xfId="6378"/>
    <cellStyle name="40 % - Akzent3 5 2 4 2 6" xfId="6379"/>
    <cellStyle name="40 % - Akzent3 5 2 4 2 7" xfId="6380"/>
    <cellStyle name="40 % - Akzent3 5 2 4 3" xfId="6381"/>
    <cellStyle name="40 % - Akzent3 5 2 4 3 2" xfId="6382"/>
    <cellStyle name="40 % - Akzent3 5 2 4 3 2 2" xfId="6383"/>
    <cellStyle name="40 % - Akzent3 5 2 4 3 2 3" xfId="6384"/>
    <cellStyle name="40 % - Akzent3 5 2 4 3 3" xfId="6385"/>
    <cellStyle name="40 % - Akzent3 5 2 4 3 3 2" xfId="6386"/>
    <cellStyle name="40 % - Akzent3 5 2 4 3 3 3" xfId="6387"/>
    <cellStyle name="40 % - Akzent3 5 2 4 3 4" xfId="6388"/>
    <cellStyle name="40 % - Akzent3 5 2 4 3 4 2" xfId="6389"/>
    <cellStyle name="40 % - Akzent3 5 2 4 3 5" xfId="6390"/>
    <cellStyle name="40 % - Akzent3 5 2 4 3 6" xfId="6391"/>
    <cellStyle name="40 % - Akzent3 5 2 4 4" xfId="6392"/>
    <cellStyle name="40 % - Akzent3 5 2 4 4 2" xfId="6393"/>
    <cellStyle name="40 % - Akzent3 5 2 4 4 3" xfId="6394"/>
    <cellStyle name="40 % - Akzent3 5 2 4 5" xfId="6395"/>
    <cellStyle name="40 % - Akzent3 5 2 4 5 2" xfId="6396"/>
    <cellStyle name="40 % - Akzent3 5 2 4 5 3" xfId="6397"/>
    <cellStyle name="40 % - Akzent3 5 2 4 6" xfId="6398"/>
    <cellStyle name="40 % - Akzent3 5 2 4 6 2" xfId="6399"/>
    <cellStyle name="40 % - Akzent3 5 2 4 7" xfId="6400"/>
    <cellStyle name="40 % - Akzent3 5 2 4 8" xfId="6401"/>
    <cellStyle name="40 % - Akzent3 5 2 5" xfId="6402"/>
    <cellStyle name="40 % - Akzent3 5 2 5 2" xfId="6403"/>
    <cellStyle name="40 % - Akzent3 5 2 5 2 2" xfId="6404"/>
    <cellStyle name="40 % - Akzent3 5 2 5 2 2 2" xfId="6405"/>
    <cellStyle name="40 % - Akzent3 5 2 5 2 2 3" xfId="6406"/>
    <cellStyle name="40 % - Akzent3 5 2 5 2 3" xfId="6407"/>
    <cellStyle name="40 % - Akzent3 5 2 5 2 3 2" xfId="6408"/>
    <cellStyle name="40 % - Akzent3 5 2 5 2 3 3" xfId="6409"/>
    <cellStyle name="40 % - Akzent3 5 2 5 2 4" xfId="6410"/>
    <cellStyle name="40 % - Akzent3 5 2 5 2 4 2" xfId="6411"/>
    <cellStyle name="40 % - Akzent3 5 2 5 2 5" xfId="6412"/>
    <cellStyle name="40 % - Akzent3 5 2 5 2 6" xfId="6413"/>
    <cellStyle name="40 % - Akzent3 5 2 5 3" xfId="6414"/>
    <cellStyle name="40 % - Akzent3 5 2 5 3 2" xfId="6415"/>
    <cellStyle name="40 % - Akzent3 5 2 5 3 3" xfId="6416"/>
    <cellStyle name="40 % - Akzent3 5 2 5 4" xfId="6417"/>
    <cellStyle name="40 % - Akzent3 5 2 5 4 2" xfId="6418"/>
    <cellStyle name="40 % - Akzent3 5 2 5 4 3" xfId="6419"/>
    <cellStyle name="40 % - Akzent3 5 2 5 5" xfId="6420"/>
    <cellStyle name="40 % - Akzent3 5 2 5 5 2" xfId="6421"/>
    <cellStyle name="40 % - Akzent3 5 2 5 6" xfId="6422"/>
    <cellStyle name="40 % - Akzent3 5 2 5 7" xfId="6423"/>
    <cellStyle name="40 % - Akzent3 5 2 6" xfId="6424"/>
    <cellStyle name="40 % - Akzent3 5 2 6 2" xfId="6425"/>
    <cellStyle name="40 % - Akzent3 5 2 6 2 2" xfId="6426"/>
    <cellStyle name="40 % - Akzent3 5 2 6 2 3" xfId="6427"/>
    <cellStyle name="40 % - Akzent3 5 2 6 3" xfId="6428"/>
    <cellStyle name="40 % - Akzent3 5 2 6 3 2" xfId="6429"/>
    <cellStyle name="40 % - Akzent3 5 2 6 3 3" xfId="6430"/>
    <cellStyle name="40 % - Akzent3 5 2 6 4" xfId="6431"/>
    <cellStyle name="40 % - Akzent3 5 2 6 4 2" xfId="6432"/>
    <cellStyle name="40 % - Akzent3 5 2 6 5" xfId="6433"/>
    <cellStyle name="40 % - Akzent3 5 2 6 6" xfId="6434"/>
    <cellStyle name="40 % - Akzent3 5 2 7" xfId="6435"/>
    <cellStyle name="40 % - Akzent3 5 2 7 2" xfId="6436"/>
    <cellStyle name="40 % - Akzent3 5 2 7 3" xfId="6437"/>
    <cellStyle name="40 % - Akzent3 5 2 8" xfId="6438"/>
    <cellStyle name="40 % - Akzent3 5 2 8 2" xfId="6439"/>
    <cellStyle name="40 % - Akzent3 5 2 8 3" xfId="6440"/>
    <cellStyle name="40 % - Akzent3 5 2 9" xfId="6441"/>
    <cellStyle name="40 % - Akzent3 5 2 9 2" xfId="6442"/>
    <cellStyle name="40 % - Akzent3 6" xfId="6443"/>
    <cellStyle name="40 % - Akzent4 2" xfId="181"/>
    <cellStyle name="40 % - Akzent4 2 2" xfId="182"/>
    <cellStyle name="40 % - Akzent4 2 2 2" xfId="183"/>
    <cellStyle name="40 % - Akzent4 2 2 3" xfId="33093"/>
    <cellStyle name="40 % - Akzent4 2 2 4" xfId="33168"/>
    <cellStyle name="40 % - Akzent4 2 2 5" xfId="33243"/>
    <cellStyle name="40 % - Akzent4 2 2 6" xfId="33318"/>
    <cellStyle name="40 % - Akzent4 2 3" xfId="184"/>
    <cellStyle name="40 % - Akzent4 2 3 2" xfId="33094"/>
    <cellStyle name="40 % - Akzent4 2 3 3" xfId="33169"/>
    <cellStyle name="40 % - Akzent4 2 3 4" xfId="33244"/>
    <cellStyle name="40 % - Akzent4 2 3 5" xfId="33319"/>
    <cellStyle name="40 % - Akzent4 2 4" xfId="185"/>
    <cellStyle name="40 % - Akzent4 2 4 2" xfId="33095"/>
    <cellStyle name="40 % - Akzent4 2 4 3" xfId="33170"/>
    <cellStyle name="40 % - Akzent4 2 4 4" xfId="33245"/>
    <cellStyle name="40 % - Akzent4 2 4 5" xfId="33320"/>
    <cellStyle name="40 % - Akzent4 2 5" xfId="186"/>
    <cellStyle name="40 % - Akzent4 2 6" xfId="33092"/>
    <cellStyle name="40 % - Akzent4 2 7" xfId="33167"/>
    <cellStyle name="40 % - Akzent4 2 8" xfId="33242"/>
    <cellStyle name="40 % - Akzent4 2 9" xfId="33317"/>
    <cellStyle name="40 % - Akzent4 3" xfId="187"/>
    <cellStyle name="40 % - Akzent4 3 2" xfId="188"/>
    <cellStyle name="40 % - Akzent4 3 2 10" xfId="6444"/>
    <cellStyle name="40 % - Akzent4 3 2 11" xfId="6445"/>
    <cellStyle name="40 % - Akzent4 3 2 12" xfId="33096"/>
    <cellStyle name="40 % - Akzent4 3 2 13" xfId="33171"/>
    <cellStyle name="40 % - Akzent4 3 2 14" xfId="33246"/>
    <cellStyle name="40 % - Akzent4 3 2 15" xfId="33321"/>
    <cellStyle name="40 % - Akzent4 3 2 2" xfId="6446"/>
    <cellStyle name="40 % - Akzent4 3 2 2 10" xfId="6447"/>
    <cellStyle name="40 % - Akzent4 3 2 2 2" xfId="6448"/>
    <cellStyle name="40 % - Akzent4 3 2 2 2 2" xfId="6449"/>
    <cellStyle name="40 % - Akzent4 3 2 2 2 2 2" xfId="6450"/>
    <cellStyle name="40 % - Akzent4 3 2 2 2 2 2 2" xfId="6451"/>
    <cellStyle name="40 % - Akzent4 3 2 2 2 2 2 2 2" xfId="6452"/>
    <cellStyle name="40 % - Akzent4 3 2 2 2 2 2 2 3" xfId="6453"/>
    <cellStyle name="40 % - Akzent4 3 2 2 2 2 2 3" xfId="6454"/>
    <cellStyle name="40 % - Akzent4 3 2 2 2 2 2 3 2" xfId="6455"/>
    <cellStyle name="40 % - Akzent4 3 2 2 2 2 2 3 3" xfId="6456"/>
    <cellStyle name="40 % - Akzent4 3 2 2 2 2 2 4" xfId="6457"/>
    <cellStyle name="40 % - Akzent4 3 2 2 2 2 2 4 2" xfId="6458"/>
    <cellStyle name="40 % - Akzent4 3 2 2 2 2 2 5" xfId="6459"/>
    <cellStyle name="40 % - Akzent4 3 2 2 2 2 2 6" xfId="6460"/>
    <cellStyle name="40 % - Akzent4 3 2 2 2 2 3" xfId="6461"/>
    <cellStyle name="40 % - Akzent4 3 2 2 2 2 3 2" xfId="6462"/>
    <cellStyle name="40 % - Akzent4 3 2 2 2 2 3 3" xfId="6463"/>
    <cellStyle name="40 % - Akzent4 3 2 2 2 2 4" xfId="6464"/>
    <cellStyle name="40 % - Akzent4 3 2 2 2 2 4 2" xfId="6465"/>
    <cellStyle name="40 % - Akzent4 3 2 2 2 2 4 3" xfId="6466"/>
    <cellStyle name="40 % - Akzent4 3 2 2 2 2 5" xfId="6467"/>
    <cellStyle name="40 % - Akzent4 3 2 2 2 2 5 2" xfId="6468"/>
    <cellStyle name="40 % - Akzent4 3 2 2 2 2 6" xfId="6469"/>
    <cellStyle name="40 % - Akzent4 3 2 2 2 2 7" xfId="6470"/>
    <cellStyle name="40 % - Akzent4 3 2 2 2 3" xfId="6471"/>
    <cellStyle name="40 % - Akzent4 3 2 2 2 3 2" xfId="6472"/>
    <cellStyle name="40 % - Akzent4 3 2 2 2 3 2 2" xfId="6473"/>
    <cellStyle name="40 % - Akzent4 3 2 2 2 3 2 3" xfId="6474"/>
    <cellStyle name="40 % - Akzent4 3 2 2 2 3 3" xfId="6475"/>
    <cellStyle name="40 % - Akzent4 3 2 2 2 3 3 2" xfId="6476"/>
    <cellStyle name="40 % - Akzent4 3 2 2 2 3 3 3" xfId="6477"/>
    <cellStyle name="40 % - Akzent4 3 2 2 2 3 4" xfId="6478"/>
    <cellStyle name="40 % - Akzent4 3 2 2 2 3 4 2" xfId="6479"/>
    <cellStyle name="40 % - Akzent4 3 2 2 2 3 5" xfId="6480"/>
    <cellStyle name="40 % - Akzent4 3 2 2 2 3 6" xfId="6481"/>
    <cellStyle name="40 % - Akzent4 3 2 2 2 4" xfId="6482"/>
    <cellStyle name="40 % - Akzent4 3 2 2 2 4 2" xfId="6483"/>
    <cellStyle name="40 % - Akzent4 3 2 2 2 4 3" xfId="6484"/>
    <cellStyle name="40 % - Akzent4 3 2 2 2 5" xfId="6485"/>
    <cellStyle name="40 % - Akzent4 3 2 2 2 5 2" xfId="6486"/>
    <cellStyle name="40 % - Akzent4 3 2 2 2 5 3" xfId="6487"/>
    <cellStyle name="40 % - Akzent4 3 2 2 2 6" xfId="6488"/>
    <cellStyle name="40 % - Akzent4 3 2 2 2 6 2" xfId="6489"/>
    <cellStyle name="40 % - Akzent4 3 2 2 2 7" xfId="6490"/>
    <cellStyle name="40 % - Akzent4 3 2 2 2 8" xfId="6491"/>
    <cellStyle name="40 % - Akzent4 3 2 2 3" xfId="6492"/>
    <cellStyle name="40 % - Akzent4 3 2 2 3 2" xfId="6493"/>
    <cellStyle name="40 % - Akzent4 3 2 2 3 2 2" xfId="6494"/>
    <cellStyle name="40 % - Akzent4 3 2 2 3 2 2 2" xfId="6495"/>
    <cellStyle name="40 % - Akzent4 3 2 2 3 2 2 2 2" xfId="6496"/>
    <cellStyle name="40 % - Akzent4 3 2 2 3 2 2 2 3" xfId="6497"/>
    <cellStyle name="40 % - Akzent4 3 2 2 3 2 2 3" xfId="6498"/>
    <cellStyle name="40 % - Akzent4 3 2 2 3 2 2 3 2" xfId="6499"/>
    <cellStyle name="40 % - Akzent4 3 2 2 3 2 2 3 3" xfId="6500"/>
    <cellStyle name="40 % - Akzent4 3 2 2 3 2 2 4" xfId="6501"/>
    <cellStyle name="40 % - Akzent4 3 2 2 3 2 2 4 2" xfId="6502"/>
    <cellStyle name="40 % - Akzent4 3 2 2 3 2 2 5" xfId="6503"/>
    <cellStyle name="40 % - Akzent4 3 2 2 3 2 2 6" xfId="6504"/>
    <cellStyle name="40 % - Akzent4 3 2 2 3 2 3" xfId="6505"/>
    <cellStyle name="40 % - Akzent4 3 2 2 3 2 3 2" xfId="6506"/>
    <cellStyle name="40 % - Akzent4 3 2 2 3 2 3 3" xfId="6507"/>
    <cellStyle name="40 % - Akzent4 3 2 2 3 2 4" xfId="6508"/>
    <cellStyle name="40 % - Akzent4 3 2 2 3 2 4 2" xfId="6509"/>
    <cellStyle name="40 % - Akzent4 3 2 2 3 2 4 3" xfId="6510"/>
    <cellStyle name="40 % - Akzent4 3 2 2 3 2 5" xfId="6511"/>
    <cellStyle name="40 % - Akzent4 3 2 2 3 2 5 2" xfId="6512"/>
    <cellStyle name="40 % - Akzent4 3 2 2 3 2 6" xfId="6513"/>
    <cellStyle name="40 % - Akzent4 3 2 2 3 2 7" xfId="6514"/>
    <cellStyle name="40 % - Akzent4 3 2 2 3 3" xfId="6515"/>
    <cellStyle name="40 % - Akzent4 3 2 2 3 3 2" xfId="6516"/>
    <cellStyle name="40 % - Akzent4 3 2 2 3 3 2 2" xfId="6517"/>
    <cellStyle name="40 % - Akzent4 3 2 2 3 3 2 3" xfId="6518"/>
    <cellStyle name="40 % - Akzent4 3 2 2 3 3 3" xfId="6519"/>
    <cellStyle name="40 % - Akzent4 3 2 2 3 3 3 2" xfId="6520"/>
    <cellStyle name="40 % - Akzent4 3 2 2 3 3 3 3" xfId="6521"/>
    <cellStyle name="40 % - Akzent4 3 2 2 3 3 4" xfId="6522"/>
    <cellStyle name="40 % - Akzent4 3 2 2 3 3 4 2" xfId="6523"/>
    <cellStyle name="40 % - Akzent4 3 2 2 3 3 5" xfId="6524"/>
    <cellStyle name="40 % - Akzent4 3 2 2 3 3 6" xfId="6525"/>
    <cellStyle name="40 % - Akzent4 3 2 2 3 4" xfId="6526"/>
    <cellStyle name="40 % - Akzent4 3 2 2 3 4 2" xfId="6527"/>
    <cellStyle name="40 % - Akzent4 3 2 2 3 4 3" xfId="6528"/>
    <cellStyle name="40 % - Akzent4 3 2 2 3 5" xfId="6529"/>
    <cellStyle name="40 % - Akzent4 3 2 2 3 5 2" xfId="6530"/>
    <cellStyle name="40 % - Akzent4 3 2 2 3 5 3" xfId="6531"/>
    <cellStyle name="40 % - Akzent4 3 2 2 3 6" xfId="6532"/>
    <cellStyle name="40 % - Akzent4 3 2 2 3 6 2" xfId="6533"/>
    <cellStyle name="40 % - Akzent4 3 2 2 3 7" xfId="6534"/>
    <cellStyle name="40 % - Akzent4 3 2 2 3 8" xfId="6535"/>
    <cellStyle name="40 % - Akzent4 3 2 2 4" xfId="6536"/>
    <cellStyle name="40 % - Akzent4 3 2 2 4 2" xfId="6537"/>
    <cellStyle name="40 % - Akzent4 3 2 2 4 2 2" xfId="6538"/>
    <cellStyle name="40 % - Akzent4 3 2 2 4 2 2 2" xfId="6539"/>
    <cellStyle name="40 % - Akzent4 3 2 2 4 2 2 3" xfId="6540"/>
    <cellStyle name="40 % - Akzent4 3 2 2 4 2 3" xfId="6541"/>
    <cellStyle name="40 % - Akzent4 3 2 2 4 2 3 2" xfId="6542"/>
    <cellStyle name="40 % - Akzent4 3 2 2 4 2 3 3" xfId="6543"/>
    <cellStyle name="40 % - Akzent4 3 2 2 4 2 4" xfId="6544"/>
    <cellStyle name="40 % - Akzent4 3 2 2 4 2 4 2" xfId="6545"/>
    <cellStyle name="40 % - Akzent4 3 2 2 4 2 5" xfId="6546"/>
    <cellStyle name="40 % - Akzent4 3 2 2 4 2 6" xfId="6547"/>
    <cellStyle name="40 % - Akzent4 3 2 2 4 3" xfId="6548"/>
    <cellStyle name="40 % - Akzent4 3 2 2 4 3 2" xfId="6549"/>
    <cellStyle name="40 % - Akzent4 3 2 2 4 3 3" xfId="6550"/>
    <cellStyle name="40 % - Akzent4 3 2 2 4 4" xfId="6551"/>
    <cellStyle name="40 % - Akzent4 3 2 2 4 4 2" xfId="6552"/>
    <cellStyle name="40 % - Akzent4 3 2 2 4 4 3" xfId="6553"/>
    <cellStyle name="40 % - Akzent4 3 2 2 4 5" xfId="6554"/>
    <cellStyle name="40 % - Akzent4 3 2 2 4 5 2" xfId="6555"/>
    <cellStyle name="40 % - Akzent4 3 2 2 4 6" xfId="6556"/>
    <cellStyle name="40 % - Akzent4 3 2 2 4 7" xfId="6557"/>
    <cellStyle name="40 % - Akzent4 3 2 2 5" xfId="6558"/>
    <cellStyle name="40 % - Akzent4 3 2 2 5 2" xfId="6559"/>
    <cellStyle name="40 % - Akzent4 3 2 2 5 2 2" xfId="6560"/>
    <cellStyle name="40 % - Akzent4 3 2 2 5 2 3" xfId="6561"/>
    <cellStyle name="40 % - Akzent4 3 2 2 5 3" xfId="6562"/>
    <cellStyle name="40 % - Akzent4 3 2 2 5 3 2" xfId="6563"/>
    <cellStyle name="40 % - Akzent4 3 2 2 5 3 3" xfId="6564"/>
    <cellStyle name="40 % - Akzent4 3 2 2 5 4" xfId="6565"/>
    <cellStyle name="40 % - Akzent4 3 2 2 5 4 2" xfId="6566"/>
    <cellStyle name="40 % - Akzent4 3 2 2 5 5" xfId="6567"/>
    <cellStyle name="40 % - Akzent4 3 2 2 5 6" xfId="6568"/>
    <cellStyle name="40 % - Akzent4 3 2 2 6" xfId="6569"/>
    <cellStyle name="40 % - Akzent4 3 2 2 6 2" xfId="6570"/>
    <cellStyle name="40 % - Akzent4 3 2 2 6 3" xfId="6571"/>
    <cellStyle name="40 % - Akzent4 3 2 2 7" xfId="6572"/>
    <cellStyle name="40 % - Akzent4 3 2 2 7 2" xfId="6573"/>
    <cellStyle name="40 % - Akzent4 3 2 2 7 3" xfId="6574"/>
    <cellStyle name="40 % - Akzent4 3 2 2 8" xfId="6575"/>
    <cellStyle name="40 % - Akzent4 3 2 2 8 2" xfId="6576"/>
    <cellStyle name="40 % - Akzent4 3 2 2 9" xfId="6577"/>
    <cellStyle name="40 % - Akzent4 3 2 3" xfId="6578"/>
    <cellStyle name="40 % - Akzent4 3 2 3 2" xfId="6579"/>
    <cellStyle name="40 % - Akzent4 3 2 3 2 2" xfId="6580"/>
    <cellStyle name="40 % - Akzent4 3 2 3 2 2 2" xfId="6581"/>
    <cellStyle name="40 % - Akzent4 3 2 3 2 2 2 2" xfId="6582"/>
    <cellStyle name="40 % - Akzent4 3 2 3 2 2 2 3" xfId="6583"/>
    <cellStyle name="40 % - Akzent4 3 2 3 2 2 3" xfId="6584"/>
    <cellStyle name="40 % - Akzent4 3 2 3 2 2 3 2" xfId="6585"/>
    <cellStyle name="40 % - Akzent4 3 2 3 2 2 3 3" xfId="6586"/>
    <cellStyle name="40 % - Akzent4 3 2 3 2 2 4" xfId="6587"/>
    <cellStyle name="40 % - Akzent4 3 2 3 2 2 4 2" xfId="6588"/>
    <cellStyle name="40 % - Akzent4 3 2 3 2 2 5" xfId="6589"/>
    <cellStyle name="40 % - Akzent4 3 2 3 2 2 6" xfId="6590"/>
    <cellStyle name="40 % - Akzent4 3 2 3 2 3" xfId="6591"/>
    <cellStyle name="40 % - Akzent4 3 2 3 2 3 2" xfId="6592"/>
    <cellStyle name="40 % - Akzent4 3 2 3 2 3 3" xfId="6593"/>
    <cellStyle name="40 % - Akzent4 3 2 3 2 4" xfId="6594"/>
    <cellStyle name="40 % - Akzent4 3 2 3 2 4 2" xfId="6595"/>
    <cellStyle name="40 % - Akzent4 3 2 3 2 4 3" xfId="6596"/>
    <cellStyle name="40 % - Akzent4 3 2 3 2 5" xfId="6597"/>
    <cellStyle name="40 % - Akzent4 3 2 3 2 5 2" xfId="6598"/>
    <cellStyle name="40 % - Akzent4 3 2 3 2 6" xfId="6599"/>
    <cellStyle name="40 % - Akzent4 3 2 3 2 7" xfId="6600"/>
    <cellStyle name="40 % - Akzent4 3 2 3 3" xfId="6601"/>
    <cellStyle name="40 % - Akzent4 3 2 3 3 2" xfId="6602"/>
    <cellStyle name="40 % - Akzent4 3 2 3 3 2 2" xfId="6603"/>
    <cellStyle name="40 % - Akzent4 3 2 3 3 2 3" xfId="6604"/>
    <cellStyle name="40 % - Akzent4 3 2 3 3 3" xfId="6605"/>
    <cellStyle name="40 % - Akzent4 3 2 3 3 3 2" xfId="6606"/>
    <cellStyle name="40 % - Akzent4 3 2 3 3 3 3" xfId="6607"/>
    <cellStyle name="40 % - Akzent4 3 2 3 3 4" xfId="6608"/>
    <cellStyle name="40 % - Akzent4 3 2 3 3 4 2" xfId="6609"/>
    <cellStyle name="40 % - Akzent4 3 2 3 3 5" xfId="6610"/>
    <cellStyle name="40 % - Akzent4 3 2 3 3 6" xfId="6611"/>
    <cellStyle name="40 % - Akzent4 3 2 3 4" xfId="6612"/>
    <cellStyle name="40 % - Akzent4 3 2 3 4 2" xfId="6613"/>
    <cellStyle name="40 % - Akzent4 3 2 3 4 3" xfId="6614"/>
    <cellStyle name="40 % - Akzent4 3 2 3 5" xfId="6615"/>
    <cellStyle name="40 % - Akzent4 3 2 3 5 2" xfId="6616"/>
    <cellStyle name="40 % - Akzent4 3 2 3 5 3" xfId="6617"/>
    <cellStyle name="40 % - Akzent4 3 2 3 6" xfId="6618"/>
    <cellStyle name="40 % - Akzent4 3 2 3 6 2" xfId="6619"/>
    <cellStyle name="40 % - Akzent4 3 2 3 7" xfId="6620"/>
    <cellStyle name="40 % - Akzent4 3 2 3 8" xfId="6621"/>
    <cellStyle name="40 % - Akzent4 3 2 4" xfId="6622"/>
    <cellStyle name="40 % - Akzent4 3 2 4 2" xfId="6623"/>
    <cellStyle name="40 % - Akzent4 3 2 4 2 2" xfId="6624"/>
    <cellStyle name="40 % - Akzent4 3 2 4 2 2 2" xfId="6625"/>
    <cellStyle name="40 % - Akzent4 3 2 4 2 2 2 2" xfId="6626"/>
    <cellStyle name="40 % - Akzent4 3 2 4 2 2 2 3" xfId="6627"/>
    <cellStyle name="40 % - Akzent4 3 2 4 2 2 3" xfId="6628"/>
    <cellStyle name="40 % - Akzent4 3 2 4 2 2 3 2" xfId="6629"/>
    <cellStyle name="40 % - Akzent4 3 2 4 2 2 3 3" xfId="6630"/>
    <cellStyle name="40 % - Akzent4 3 2 4 2 2 4" xfId="6631"/>
    <cellStyle name="40 % - Akzent4 3 2 4 2 2 4 2" xfId="6632"/>
    <cellStyle name="40 % - Akzent4 3 2 4 2 2 5" xfId="6633"/>
    <cellStyle name="40 % - Akzent4 3 2 4 2 2 6" xfId="6634"/>
    <cellStyle name="40 % - Akzent4 3 2 4 2 3" xfId="6635"/>
    <cellStyle name="40 % - Akzent4 3 2 4 2 3 2" xfId="6636"/>
    <cellStyle name="40 % - Akzent4 3 2 4 2 3 3" xfId="6637"/>
    <cellStyle name="40 % - Akzent4 3 2 4 2 4" xfId="6638"/>
    <cellStyle name="40 % - Akzent4 3 2 4 2 4 2" xfId="6639"/>
    <cellStyle name="40 % - Akzent4 3 2 4 2 4 3" xfId="6640"/>
    <cellStyle name="40 % - Akzent4 3 2 4 2 5" xfId="6641"/>
    <cellStyle name="40 % - Akzent4 3 2 4 2 5 2" xfId="6642"/>
    <cellStyle name="40 % - Akzent4 3 2 4 2 6" xfId="6643"/>
    <cellStyle name="40 % - Akzent4 3 2 4 2 7" xfId="6644"/>
    <cellStyle name="40 % - Akzent4 3 2 4 3" xfId="6645"/>
    <cellStyle name="40 % - Akzent4 3 2 4 3 2" xfId="6646"/>
    <cellStyle name="40 % - Akzent4 3 2 4 3 2 2" xfId="6647"/>
    <cellStyle name="40 % - Akzent4 3 2 4 3 2 3" xfId="6648"/>
    <cellStyle name="40 % - Akzent4 3 2 4 3 3" xfId="6649"/>
    <cellStyle name="40 % - Akzent4 3 2 4 3 3 2" xfId="6650"/>
    <cellStyle name="40 % - Akzent4 3 2 4 3 3 3" xfId="6651"/>
    <cellStyle name="40 % - Akzent4 3 2 4 3 4" xfId="6652"/>
    <cellStyle name="40 % - Akzent4 3 2 4 3 4 2" xfId="6653"/>
    <cellStyle name="40 % - Akzent4 3 2 4 3 5" xfId="6654"/>
    <cellStyle name="40 % - Akzent4 3 2 4 3 6" xfId="6655"/>
    <cellStyle name="40 % - Akzent4 3 2 4 4" xfId="6656"/>
    <cellStyle name="40 % - Akzent4 3 2 4 4 2" xfId="6657"/>
    <cellStyle name="40 % - Akzent4 3 2 4 4 3" xfId="6658"/>
    <cellStyle name="40 % - Akzent4 3 2 4 5" xfId="6659"/>
    <cellStyle name="40 % - Akzent4 3 2 4 5 2" xfId="6660"/>
    <cellStyle name="40 % - Akzent4 3 2 4 5 3" xfId="6661"/>
    <cellStyle name="40 % - Akzent4 3 2 4 6" xfId="6662"/>
    <cellStyle name="40 % - Akzent4 3 2 4 6 2" xfId="6663"/>
    <cellStyle name="40 % - Akzent4 3 2 4 7" xfId="6664"/>
    <cellStyle name="40 % - Akzent4 3 2 4 8" xfId="6665"/>
    <cellStyle name="40 % - Akzent4 3 2 5" xfId="6666"/>
    <cellStyle name="40 % - Akzent4 3 2 5 2" xfId="6667"/>
    <cellStyle name="40 % - Akzent4 3 2 5 2 2" xfId="6668"/>
    <cellStyle name="40 % - Akzent4 3 2 5 2 2 2" xfId="6669"/>
    <cellStyle name="40 % - Akzent4 3 2 5 2 2 3" xfId="6670"/>
    <cellStyle name="40 % - Akzent4 3 2 5 2 3" xfId="6671"/>
    <cellStyle name="40 % - Akzent4 3 2 5 2 3 2" xfId="6672"/>
    <cellStyle name="40 % - Akzent4 3 2 5 2 3 3" xfId="6673"/>
    <cellStyle name="40 % - Akzent4 3 2 5 2 4" xfId="6674"/>
    <cellStyle name="40 % - Akzent4 3 2 5 2 4 2" xfId="6675"/>
    <cellStyle name="40 % - Akzent4 3 2 5 2 5" xfId="6676"/>
    <cellStyle name="40 % - Akzent4 3 2 5 2 6" xfId="6677"/>
    <cellStyle name="40 % - Akzent4 3 2 5 3" xfId="6678"/>
    <cellStyle name="40 % - Akzent4 3 2 5 3 2" xfId="6679"/>
    <cellStyle name="40 % - Akzent4 3 2 5 3 3" xfId="6680"/>
    <cellStyle name="40 % - Akzent4 3 2 5 4" xfId="6681"/>
    <cellStyle name="40 % - Akzent4 3 2 5 4 2" xfId="6682"/>
    <cellStyle name="40 % - Akzent4 3 2 5 4 3" xfId="6683"/>
    <cellStyle name="40 % - Akzent4 3 2 5 5" xfId="6684"/>
    <cellStyle name="40 % - Akzent4 3 2 5 5 2" xfId="6685"/>
    <cellStyle name="40 % - Akzent4 3 2 5 6" xfId="6686"/>
    <cellStyle name="40 % - Akzent4 3 2 5 7" xfId="6687"/>
    <cellStyle name="40 % - Akzent4 3 2 6" xfId="6688"/>
    <cellStyle name="40 % - Akzent4 3 2 6 2" xfId="6689"/>
    <cellStyle name="40 % - Akzent4 3 2 6 2 2" xfId="6690"/>
    <cellStyle name="40 % - Akzent4 3 2 6 2 3" xfId="6691"/>
    <cellStyle name="40 % - Akzent4 3 2 6 3" xfId="6692"/>
    <cellStyle name="40 % - Akzent4 3 2 6 3 2" xfId="6693"/>
    <cellStyle name="40 % - Akzent4 3 2 6 3 3" xfId="6694"/>
    <cellStyle name="40 % - Akzent4 3 2 6 4" xfId="6695"/>
    <cellStyle name="40 % - Akzent4 3 2 6 4 2" xfId="6696"/>
    <cellStyle name="40 % - Akzent4 3 2 6 5" xfId="6697"/>
    <cellStyle name="40 % - Akzent4 3 2 6 6" xfId="6698"/>
    <cellStyle name="40 % - Akzent4 3 2 7" xfId="6699"/>
    <cellStyle name="40 % - Akzent4 3 2 7 2" xfId="6700"/>
    <cellStyle name="40 % - Akzent4 3 2 7 3" xfId="6701"/>
    <cellStyle name="40 % - Akzent4 3 2 8" xfId="6702"/>
    <cellStyle name="40 % - Akzent4 3 2 8 2" xfId="6703"/>
    <cellStyle name="40 % - Akzent4 3 2 8 3" xfId="6704"/>
    <cellStyle name="40 % - Akzent4 3 2 9" xfId="6705"/>
    <cellStyle name="40 % - Akzent4 3 2 9 2" xfId="6706"/>
    <cellStyle name="40 % - Akzent4 4" xfId="6707"/>
    <cellStyle name="40 % - Akzent4 4 2" xfId="6708"/>
    <cellStyle name="40 % - Akzent4 5" xfId="6709"/>
    <cellStyle name="40 % - Akzent4 5 2" xfId="6710"/>
    <cellStyle name="40 % - Akzent4 5 2 10" xfId="6711"/>
    <cellStyle name="40 % - Akzent4 5 2 11" xfId="6712"/>
    <cellStyle name="40 % - Akzent4 5 2 2" xfId="6713"/>
    <cellStyle name="40 % - Akzent4 5 2 2 10" xfId="6714"/>
    <cellStyle name="40 % - Akzent4 5 2 2 2" xfId="6715"/>
    <cellStyle name="40 % - Akzent4 5 2 2 2 2" xfId="6716"/>
    <cellStyle name="40 % - Akzent4 5 2 2 2 2 2" xfId="6717"/>
    <cellStyle name="40 % - Akzent4 5 2 2 2 2 2 2" xfId="6718"/>
    <cellStyle name="40 % - Akzent4 5 2 2 2 2 2 2 2" xfId="6719"/>
    <cellStyle name="40 % - Akzent4 5 2 2 2 2 2 2 3" xfId="6720"/>
    <cellStyle name="40 % - Akzent4 5 2 2 2 2 2 3" xfId="6721"/>
    <cellStyle name="40 % - Akzent4 5 2 2 2 2 2 3 2" xfId="6722"/>
    <cellStyle name="40 % - Akzent4 5 2 2 2 2 2 3 3" xfId="6723"/>
    <cellStyle name="40 % - Akzent4 5 2 2 2 2 2 4" xfId="6724"/>
    <cellStyle name="40 % - Akzent4 5 2 2 2 2 2 4 2" xfId="6725"/>
    <cellStyle name="40 % - Akzent4 5 2 2 2 2 2 5" xfId="6726"/>
    <cellStyle name="40 % - Akzent4 5 2 2 2 2 2 6" xfId="6727"/>
    <cellStyle name="40 % - Akzent4 5 2 2 2 2 3" xfId="6728"/>
    <cellStyle name="40 % - Akzent4 5 2 2 2 2 3 2" xfId="6729"/>
    <cellStyle name="40 % - Akzent4 5 2 2 2 2 3 3" xfId="6730"/>
    <cellStyle name="40 % - Akzent4 5 2 2 2 2 4" xfId="6731"/>
    <cellStyle name="40 % - Akzent4 5 2 2 2 2 4 2" xfId="6732"/>
    <cellStyle name="40 % - Akzent4 5 2 2 2 2 4 3" xfId="6733"/>
    <cellStyle name="40 % - Akzent4 5 2 2 2 2 5" xfId="6734"/>
    <cellStyle name="40 % - Akzent4 5 2 2 2 2 5 2" xfId="6735"/>
    <cellStyle name="40 % - Akzent4 5 2 2 2 2 6" xfId="6736"/>
    <cellStyle name="40 % - Akzent4 5 2 2 2 2 7" xfId="6737"/>
    <cellStyle name="40 % - Akzent4 5 2 2 2 3" xfId="6738"/>
    <cellStyle name="40 % - Akzent4 5 2 2 2 3 2" xfId="6739"/>
    <cellStyle name="40 % - Akzent4 5 2 2 2 3 2 2" xfId="6740"/>
    <cellStyle name="40 % - Akzent4 5 2 2 2 3 2 3" xfId="6741"/>
    <cellStyle name="40 % - Akzent4 5 2 2 2 3 3" xfId="6742"/>
    <cellStyle name="40 % - Akzent4 5 2 2 2 3 3 2" xfId="6743"/>
    <cellStyle name="40 % - Akzent4 5 2 2 2 3 3 3" xfId="6744"/>
    <cellStyle name="40 % - Akzent4 5 2 2 2 3 4" xfId="6745"/>
    <cellStyle name="40 % - Akzent4 5 2 2 2 3 4 2" xfId="6746"/>
    <cellStyle name="40 % - Akzent4 5 2 2 2 3 5" xfId="6747"/>
    <cellStyle name="40 % - Akzent4 5 2 2 2 3 6" xfId="6748"/>
    <cellStyle name="40 % - Akzent4 5 2 2 2 4" xfId="6749"/>
    <cellStyle name="40 % - Akzent4 5 2 2 2 4 2" xfId="6750"/>
    <cellStyle name="40 % - Akzent4 5 2 2 2 4 3" xfId="6751"/>
    <cellStyle name="40 % - Akzent4 5 2 2 2 5" xfId="6752"/>
    <cellStyle name="40 % - Akzent4 5 2 2 2 5 2" xfId="6753"/>
    <cellStyle name="40 % - Akzent4 5 2 2 2 5 3" xfId="6754"/>
    <cellStyle name="40 % - Akzent4 5 2 2 2 6" xfId="6755"/>
    <cellStyle name="40 % - Akzent4 5 2 2 2 6 2" xfId="6756"/>
    <cellStyle name="40 % - Akzent4 5 2 2 2 7" xfId="6757"/>
    <cellStyle name="40 % - Akzent4 5 2 2 2 8" xfId="6758"/>
    <cellStyle name="40 % - Akzent4 5 2 2 3" xfId="6759"/>
    <cellStyle name="40 % - Akzent4 5 2 2 3 2" xfId="6760"/>
    <cellStyle name="40 % - Akzent4 5 2 2 3 2 2" xfId="6761"/>
    <cellStyle name="40 % - Akzent4 5 2 2 3 2 2 2" xfId="6762"/>
    <cellStyle name="40 % - Akzent4 5 2 2 3 2 2 2 2" xfId="6763"/>
    <cellStyle name="40 % - Akzent4 5 2 2 3 2 2 2 3" xfId="6764"/>
    <cellStyle name="40 % - Akzent4 5 2 2 3 2 2 3" xfId="6765"/>
    <cellStyle name="40 % - Akzent4 5 2 2 3 2 2 3 2" xfId="6766"/>
    <cellStyle name="40 % - Akzent4 5 2 2 3 2 2 3 3" xfId="6767"/>
    <cellStyle name="40 % - Akzent4 5 2 2 3 2 2 4" xfId="6768"/>
    <cellStyle name="40 % - Akzent4 5 2 2 3 2 2 4 2" xfId="6769"/>
    <cellStyle name="40 % - Akzent4 5 2 2 3 2 2 5" xfId="6770"/>
    <cellStyle name="40 % - Akzent4 5 2 2 3 2 2 6" xfId="6771"/>
    <cellStyle name="40 % - Akzent4 5 2 2 3 2 3" xfId="6772"/>
    <cellStyle name="40 % - Akzent4 5 2 2 3 2 3 2" xfId="6773"/>
    <cellStyle name="40 % - Akzent4 5 2 2 3 2 3 3" xfId="6774"/>
    <cellStyle name="40 % - Akzent4 5 2 2 3 2 4" xfId="6775"/>
    <cellStyle name="40 % - Akzent4 5 2 2 3 2 4 2" xfId="6776"/>
    <cellStyle name="40 % - Akzent4 5 2 2 3 2 4 3" xfId="6777"/>
    <cellStyle name="40 % - Akzent4 5 2 2 3 2 5" xfId="6778"/>
    <cellStyle name="40 % - Akzent4 5 2 2 3 2 5 2" xfId="6779"/>
    <cellStyle name="40 % - Akzent4 5 2 2 3 2 6" xfId="6780"/>
    <cellStyle name="40 % - Akzent4 5 2 2 3 2 7" xfId="6781"/>
    <cellStyle name="40 % - Akzent4 5 2 2 3 3" xfId="6782"/>
    <cellStyle name="40 % - Akzent4 5 2 2 3 3 2" xfId="6783"/>
    <cellStyle name="40 % - Akzent4 5 2 2 3 3 2 2" xfId="6784"/>
    <cellStyle name="40 % - Akzent4 5 2 2 3 3 2 3" xfId="6785"/>
    <cellStyle name="40 % - Akzent4 5 2 2 3 3 3" xfId="6786"/>
    <cellStyle name="40 % - Akzent4 5 2 2 3 3 3 2" xfId="6787"/>
    <cellStyle name="40 % - Akzent4 5 2 2 3 3 3 3" xfId="6788"/>
    <cellStyle name="40 % - Akzent4 5 2 2 3 3 4" xfId="6789"/>
    <cellStyle name="40 % - Akzent4 5 2 2 3 3 4 2" xfId="6790"/>
    <cellStyle name="40 % - Akzent4 5 2 2 3 3 5" xfId="6791"/>
    <cellStyle name="40 % - Akzent4 5 2 2 3 3 6" xfId="6792"/>
    <cellStyle name="40 % - Akzent4 5 2 2 3 4" xfId="6793"/>
    <cellStyle name="40 % - Akzent4 5 2 2 3 4 2" xfId="6794"/>
    <cellStyle name="40 % - Akzent4 5 2 2 3 4 3" xfId="6795"/>
    <cellStyle name="40 % - Akzent4 5 2 2 3 5" xfId="6796"/>
    <cellStyle name="40 % - Akzent4 5 2 2 3 5 2" xfId="6797"/>
    <cellStyle name="40 % - Akzent4 5 2 2 3 5 3" xfId="6798"/>
    <cellStyle name="40 % - Akzent4 5 2 2 3 6" xfId="6799"/>
    <cellStyle name="40 % - Akzent4 5 2 2 3 6 2" xfId="6800"/>
    <cellStyle name="40 % - Akzent4 5 2 2 3 7" xfId="6801"/>
    <cellStyle name="40 % - Akzent4 5 2 2 3 8" xfId="6802"/>
    <cellStyle name="40 % - Akzent4 5 2 2 4" xfId="6803"/>
    <cellStyle name="40 % - Akzent4 5 2 2 4 2" xfId="6804"/>
    <cellStyle name="40 % - Akzent4 5 2 2 4 2 2" xfId="6805"/>
    <cellStyle name="40 % - Akzent4 5 2 2 4 2 2 2" xfId="6806"/>
    <cellStyle name="40 % - Akzent4 5 2 2 4 2 2 3" xfId="6807"/>
    <cellStyle name="40 % - Akzent4 5 2 2 4 2 3" xfId="6808"/>
    <cellStyle name="40 % - Akzent4 5 2 2 4 2 3 2" xfId="6809"/>
    <cellStyle name="40 % - Akzent4 5 2 2 4 2 3 3" xfId="6810"/>
    <cellStyle name="40 % - Akzent4 5 2 2 4 2 4" xfId="6811"/>
    <cellStyle name="40 % - Akzent4 5 2 2 4 2 4 2" xfId="6812"/>
    <cellStyle name="40 % - Akzent4 5 2 2 4 2 5" xfId="6813"/>
    <cellStyle name="40 % - Akzent4 5 2 2 4 2 6" xfId="6814"/>
    <cellStyle name="40 % - Akzent4 5 2 2 4 3" xfId="6815"/>
    <cellStyle name="40 % - Akzent4 5 2 2 4 3 2" xfId="6816"/>
    <cellStyle name="40 % - Akzent4 5 2 2 4 3 3" xfId="6817"/>
    <cellStyle name="40 % - Akzent4 5 2 2 4 4" xfId="6818"/>
    <cellStyle name="40 % - Akzent4 5 2 2 4 4 2" xfId="6819"/>
    <cellStyle name="40 % - Akzent4 5 2 2 4 4 3" xfId="6820"/>
    <cellStyle name="40 % - Akzent4 5 2 2 4 5" xfId="6821"/>
    <cellStyle name="40 % - Akzent4 5 2 2 4 5 2" xfId="6822"/>
    <cellStyle name="40 % - Akzent4 5 2 2 4 6" xfId="6823"/>
    <cellStyle name="40 % - Akzent4 5 2 2 4 7" xfId="6824"/>
    <cellStyle name="40 % - Akzent4 5 2 2 5" xfId="6825"/>
    <cellStyle name="40 % - Akzent4 5 2 2 5 2" xfId="6826"/>
    <cellStyle name="40 % - Akzent4 5 2 2 5 2 2" xfId="6827"/>
    <cellStyle name="40 % - Akzent4 5 2 2 5 2 3" xfId="6828"/>
    <cellStyle name="40 % - Akzent4 5 2 2 5 3" xfId="6829"/>
    <cellStyle name="40 % - Akzent4 5 2 2 5 3 2" xfId="6830"/>
    <cellStyle name="40 % - Akzent4 5 2 2 5 3 3" xfId="6831"/>
    <cellStyle name="40 % - Akzent4 5 2 2 5 4" xfId="6832"/>
    <cellStyle name="40 % - Akzent4 5 2 2 5 4 2" xfId="6833"/>
    <cellStyle name="40 % - Akzent4 5 2 2 5 5" xfId="6834"/>
    <cellStyle name="40 % - Akzent4 5 2 2 5 6" xfId="6835"/>
    <cellStyle name="40 % - Akzent4 5 2 2 6" xfId="6836"/>
    <cellStyle name="40 % - Akzent4 5 2 2 6 2" xfId="6837"/>
    <cellStyle name="40 % - Akzent4 5 2 2 6 3" xfId="6838"/>
    <cellStyle name="40 % - Akzent4 5 2 2 7" xfId="6839"/>
    <cellStyle name="40 % - Akzent4 5 2 2 7 2" xfId="6840"/>
    <cellStyle name="40 % - Akzent4 5 2 2 7 3" xfId="6841"/>
    <cellStyle name="40 % - Akzent4 5 2 2 8" xfId="6842"/>
    <cellStyle name="40 % - Akzent4 5 2 2 8 2" xfId="6843"/>
    <cellStyle name="40 % - Akzent4 5 2 2 9" xfId="6844"/>
    <cellStyle name="40 % - Akzent4 5 2 3" xfId="6845"/>
    <cellStyle name="40 % - Akzent4 5 2 3 2" xfId="6846"/>
    <cellStyle name="40 % - Akzent4 5 2 3 2 2" xfId="6847"/>
    <cellStyle name="40 % - Akzent4 5 2 3 2 2 2" xfId="6848"/>
    <cellStyle name="40 % - Akzent4 5 2 3 2 2 2 2" xfId="6849"/>
    <cellStyle name="40 % - Akzent4 5 2 3 2 2 2 3" xfId="6850"/>
    <cellStyle name="40 % - Akzent4 5 2 3 2 2 3" xfId="6851"/>
    <cellStyle name="40 % - Akzent4 5 2 3 2 2 3 2" xfId="6852"/>
    <cellStyle name="40 % - Akzent4 5 2 3 2 2 3 3" xfId="6853"/>
    <cellStyle name="40 % - Akzent4 5 2 3 2 2 4" xfId="6854"/>
    <cellStyle name="40 % - Akzent4 5 2 3 2 2 4 2" xfId="6855"/>
    <cellStyle name="40 % - Akzent4 5 2 3 2 2 5" xfId="6856"/>
    <cellStyle name="40 % - Akzent4 5 2 3 2 2 6" xfId="6857"/>
    <cellStyle name="40 % - Akzent4 5 2 3 2 3" xfId="6858"/>
    <cellStyle name="40 % - Akzent4 5 2 3 2 3 2" xfId="6859"/>
    <cellStyle name="40 % - Akzent4 5 2 3 2 3 3" xfId="6860"/>
    <cellStyle name="40 % - Akzent4 5 2 3 2 4" xfId="6861"/>
    <cellStyle name="40 % - Akzent4 5 2 3 2 4 2" xfId="6862"/>
    <cellStyle name="40 % - Akzent4 5 2 3 2 4 3" xfId="6863"/>
    <cellStyle name="40 % - Akzent4 5 2 3 2 5" xfId="6864"/>
    <cellStyle name="40 % - Akzent4 5 2 3 2 5 2" xfId="6865"/>
    <cellStyle name="40 % - Akzent4 5 2 3 2 6" xfId="6866"/>
    <cellStyle name="40 % - Akzent4 5 2 3 2 7" xfId="6867"/>
    <cellStyle name="40 % - Akzent4 5 2 3 3" xfId="6868"/>
    <cellStyle name="40 % - Akzent4 5 2 3 3 2" xfId="6869"/>
    <cellStyle name="40 % - Akzent4 5 2 3 3 2 2" xfId="6870"/>
    <cellStyle name="40 % - Akzent4 5 2 3 3 2 3" xfId="6871"/>
    <cellStyle name="40 % - Akzent4 5 2 3 3 3" xfId="6872"/>
    <cellStyle name="40 % - Akzent4 5 2 3 3 3 2" xfId="6873"/>
    <cellStyle name="40 % - Akzent4 5 2 3 3 3 3" xfId="6874"/>
    <cellStyle name="40 % - Akzent4 5 2 3 3 4" xfId="6875"/>
    <cellStyle name="40 % - Akzent4 5 2 3 3 4 2" xfId="6876"/>
    <cellStyle name="40 % - Akzent4 5 2 3 3 5" xfId="6877"/>
    <cellStyle name="40 % - Akzent4 5 2 3 3 6" xfId="6878"/>
    <cellStyle name="40 % - Akzent4 5 2 3 4" xfId="6879"/>
    <cellStyle name="40 % - Akzent4 5 2 3 4 2" xfId="6880"/>
    <cellStyle name="40 % - Akzent4 5 2 3 4 3" xfId="6881"/>
    <cellStyle name="40 % - Akzent4 5 2 3 5" xfId="6882"/>
    <cellStyle name="40 % - Akzent4 5 2 3 5 2" xfId="6883"/>
    <cellStyle name="40 % - Akzent4 5 2 3 5 3" xfId="6884"/>
    <cellStyle name="40 % - Akzent4 5 2 3 6" xfId="6885"/>
    <cellStyle name="40 % - Akzent4 5 2 3 6 2" xfId="6886"/>
    <cellStyle name="40 % - Akzent4 5 2 3 7" xfId="6887"/>
    <cellStyle name="40 % - Akzent4 5 2 3 8" xfId="6888"/>
    <cellStyle name="40 % - Akzent4 5 2 4" xfId="6889"/>
    <cellStyle name="40 % - Akzent4 5 2 4 2" xfId="6890"/>
    <cellStyle name="40 % - Akzent4 5 2 4 2 2" xfId="6891"/>
    <cellStyle name="40 % - Akzent4 5 2 4 2 2 2" xfId="6892"/>
    <cellStyle name="40 % - Akzent4 5 2 4 2 2 2 2" xfId="6893"/>
    <cellStyle name="40 % - Akzent4 5 2 4 2 2 2 3" xfId="6894"/>
    <cellStyle name="40 % - Akzent4 5 2 4 2 2 3" xfId="6895"/>
    <cellStyle name="40 % - Akzent4 5 2 4 2 2 3 2" xfId="6896"/>
    <cellStyle name="40 % - Akzent4 5 2 4 2 2 3 3" xfId="6897"/>
    <cellStyle name="40 % - Akzent4 5 2 4 2 2 4" xfId="6898"/>
    <cellStyle name="40 % - Akzent4 5 2 4 2 2 4 2" xfId="6899"/>
    <cellStyle name="40 % - Akzent4 5 2 4 2 2 5" xfId="6900"/>
    <cellStyle name="40 % - Akzent4 5 2 4 2 2 6" xfId="6901"/>
    <cellStyle name="40 % - Akzent4 5 2 4 2 3" xfId="6902"/>
    <cellStyle name="40 % - Akzent4 5 2 4 2 3 2" xfId="6903"/>
    <cellStyle name="40 % - Akzent4 5 2 4 2 3 3" xfId="6904"/>
    <cellStyle name="40 % - Akzent4 5 2 4 2 4" xfId="6905"/>
    <cellStyle name="40 % - Akzent4 5 2 4 2 4 2" xfId="6906"/>
    <cellStyle name="40 % - Akzent4 5 2 4 2 4 3" xfId="6907"/>
    <cellStyle name="40 % - Akzent4 5 2 4 2 5" xfId="6908"/>
    <cellStyle name="40 % - Akzent4 5 2 4 2 5 2" xfId="6909"/>
    <cellStyle name="40 % - Akzent4 5 2 4 2 6" xfId="6910"/>
    <cellStyle name="40 % - Akzent4 5 2 4 2 7" xfId="6911"/>
    <cellStyle name="40 % - Akzent4 5 2 4 3" xfId="6912"/>
    <cellStyle name="40 % - Akzent4 5 2 4 3 2" xfId="6913"/>
    <cellStyle name="40 % - Akzent4 5 2 4 3 2 2" xfId="6914"/>
    <cellStyle name="40 % - Akzent4 5 2 4 3 2 3" xfId="6915"/>
    <cellStyle name="40 % - Akzent4 5 2 4 3 3" xfId="6916"/>
    <cellStyle name="40 % - Akzent4 5 2 4 3 3 2" xfId="6917"/>
    <cellStyle name="40 % - Akzent4 5 2 4 3 3 3" xfId="6918"/>
    <cellStyle name="40 % - Akzent4 5 2 4 3 4" xfId="6919"/>
    <cellStyle name="40 % - Akzent4 5 2 4 3 4 2" xfId="6920"/>
    <cellStyle name="40 % - Akzent4 5 2 4 3 5" xfId="6921"/>
    <cellStyle name="40 % - Akzent4 5 2 4 3 6" xfId="6922"/>
    <cellStyle name="40 % - Akzent4 5 2 4 4" xfId="6923"/>
    <cellStyle name="40 % - Akzent4 5 2 4 4 2" xfId="6924"/>
    <cellStyle name="40 % - Akzent4 5 2 4 4 3" xfId="6925"/>
    <cellStyle name="40 % - Akzent4 5 2 4 5" xfId="6926"/>
    <cellStyle name="40 % - Akzent4 5 2 4 5 2" xfId="6927"/>
    <cellStyle name="40 % - Akzent4 5 2 4 5 3" xfId="6928"/>
    <cellStyle name="40 % - Akzent4 5 2 4 6" xfId="6929"/>
    <cellStyle name="40 % - Akzent4 5 2 4 6 2" xfId="6930"/>
    <cellStyle name="40 % - Akzent4 5 2 4 7" xfId="6931"/>
    <cellStyle name="40 % - Akzent4 5 2 4 8" xfId="6932"/>
    <cellStyle name="40 % - Akzent4 5 2 5" xfId="6933"/>
    <cellStyle name="40 % - Akzent4 5 2 5 2" xfId="6934"/>
    <cellStyle name="40 % - Akzent4 5 2 5 2 2" xfId="6935"/>
    <cellStyle name="40 % - Akzent4 5 2 5 2 2 2" xfId="6936"/>
    <cellStyle name="40 % - Akzent4 5 2 5 2 2 3" xfId="6937"/>
    <cellStyle name="40 % - Akzent4 5 2 5 2 3" xfId="6938"/>
    <cellStyle name="40 % - Akzent4 5 2 5 2 3 2" xfId="6939"/>
    <cellStyle name="40 % - Akzent4 5 2 5 2 3 3" xfId="6940"/>
    <cellStyle name="40 % - Akzent4 5 2 5 2 4" xfId="6941"/>
    <cellStyle name="40 % - Akzent4 5 2 5 2 4 2" xfId="6942"/>
    <cellStyle name="40 % - Akzent4 5 2 5 2 5" xfId="6943"/>
    <cellStyle name="40 % - Akzent4 5 2 5 2 6" xfId="6944"/>
    <cellStyle name="40 % - Akzent4 5 2 5 3" xfId="6945"/>
    <cellStyle name="40 % - Akzent4 5 2 5 3 2" xfId="6946"/>
    <cellStyle name="40 % - Akzent4 5 2 5 3 3" xfId="6947"/>
    <cellStyle name="40 % - Akzent4 5 2 5 4" xfId="6948"/>
    <cellStyle name="40 % - Akzent4 5 2 5 4 2" xfId="6949"/>
    <cellStyle name="40 % - Akzent4 5 2 5 4 3" xfId="6950"/>
    <cellStyle name="40 % - Akzent4 5 2 5 5" xfId="6951"/>
    <cellStyle name="40 % - Akzent4 5 2 5 5 2" xfId="6952"/>
    <cellStyle name="40 % - Akzent4 5 2 5 6" xfId="6953"/>
    <cellStyle name="40 % - Akzent4 5 2 5 7" xfId="6954"/>
    <cellStyle name="40 % - Akzent4 5 2 6" xfId="6955"/>
    <cellStyle name="40 % - Akzent4 5 2 6 2" xfId="6956"/>
    <cellStyle name="40 % - Akzent4 5 2 6 2 2" xfId="6957"/>
    <cellStyle name="40 % - Akzent4 5 2 6 2 3" xfId="6958"/>
    <cellStyle name="40 % - Akzent4 5 2 6 3" xfId="6959"/>
    <cellStyle name="40 % - Akzent4 5 2 6 3 2" xfId="6960"/>
    <cellStyle name="40 % - Akzent4 5 2 6 3 3" xfId="6961"/>
    <cellStyle name="40 % - Akzent4 5 2 6 4" xfId="6962"/>
    <cellStyle name="40 % - Akzent4 5 2 6 4 2" xfId="6963"/>
    <cellStyle name="40 % - Akzent4 5 2 6 5" xfId="6964"/>
    <cellStyle name="40 % - Akzent4 5 2 6 6" xfId="6965"/>
    <cellStyle name="40 % - Akzent4 5 2 7" xfId="6966"/>
    <cellStyle name="40 % - Akzent4 5 2 7 2" xfId="6967"/>
    <cellStyle name="40 % - Akzent4 5 2 7 3" xfId="6968"/>
    <cellStyle name="40 % - Akzent4 5 2 8" xfId="6969"/>
    <cellStyle name="40 % - Akzent4 5 2 8 2" xfId="6970"/>
    <cellStyle name="40 % - Akzent4 5 2 8 3" xfId="6971"/>
    <cellStyle name="40 % - Akzent4 5 2 9" xfId="6972"/>
    <cellStyle name="40 % - Akzent4 5 2 9 2" xfId="6973"/>
    <cellStyle name="40 % - Akzent4 6" xfId="6974"/>
    <cellStyle name="40 % - Akzent4 7" xfId="6975"/>
    <cellStyle name="40 % - Akzent4 7 10" xfId="6976"/>
    <cellStyle name="40 % - Akzent4 7 2" xfId="6977"/>
    <cellStyle name="40 % - Akzent4 7 2 2" xfId="6978"/>
    <cellStyle name="40 % - Akzent4 7 2 2 2" xfId="6979"/>
    <cellStyle name="40 % - Akzent4 7 2 2 2 2" xfId="6980"/>
    <cellStyle name="40 % - Akzent4 7 2 2 2 2 2" xfId="6981"/>
    <cellStyle name="40 % - Akzent4 7 2 2 2 2 3" xfId="6982"/>
    <cellStyle name="40 % - Akzent4 7 2 2 2 3" xfId="6983"/>
    <cellStyle name="40 % - Akzent4 7 2 2 2 3 2" xfId="6984"/>
    <cellStyle name="40 % - Akzent4 7 2 2 2 3 3" xfId="6985"/>
    <cellStyle name="40 % - Akzent4 7 2 2 2 4" xfId="6986"/>
    <cellStyle name="40 % - Akzent4 7 2 2 2 4 2" xfId="6987"/>
    <cellStyle name="40 % - Akzent4 7 2 2 2 5" xfId="6988"/>
    <cellStyle name="40 % - Akzent4 7 2 2 2 6" xfId="6989"/>
    <cellStyle name="40 % - Akzent4 7 2 2 3" xfId="6990"/>
    <cellStyle name="40 % - Akzent4 7 2 2 3 2" xfId="6991"/>
    <cellStyle name="40 % - Akzent4 7 2 2 3 3" xfId="6992"/>
    <cellStyle name="40 % - Akzent4 7 2 2 4" xfId="6993"/>
    <cellStyle name="40 % - Akzent4 7 2 2 4 2" xfId="6994"/>
    <cellStyle name="40 % - Akzent4 7 2 2 4 3" xfId="6995"/>
    <cellStyle name="40 % - Akzent4 7 2 2 5" xfId="6996"/>
    <cellStyle name="40 % - Akzent4 7 2 2 5 2" xfId="6997"/>
    <cellStyle name="40 % - Akzent4 7 2 2 6" xfId="6998"/>
    <cellStyle name="40 % - Akzent4 7 2 2 7" xfId="6999"/>
    <cellStyle name="40 % - Akzent4 7 2 3" xfId="7000"/>
    <cellStyle name="40 % - Akzent4 7 2 3 2" xfId="7001"/>
    <cellStyle name="40 % - Akzent4 7 2 3 2 2" xfId="7002"/>
    <cellStyle name="40 % - Akzent4 7 2 3 2 3" xfId="7003"/>
    <cellStyle name="40 % - Akzent4 7 2 3 3" xfId="7004"/>
    <cellStyle name="40 % - Akzent4 7 2 3 3 2" xfId="7005"/>
    <cellStyle name="40 % - Akzent4 7 2 3 3 3" xfId="7006"/>
    <cellStyle name="40 % - Akzent4 7 2 3 4" xfId="7007"/>
    <cellStyle name="40 % - Akzent4 7 2 3 4 2" xfId="7008"/>
    <cellStyle name="40 % - Akzent4 7 2 3 5" xfId="7009"/>
    <cellStyle name="40 % - Akzent4 7 2 3 6" xfId="7010"/>
    <cellStyle name="40 % - Akzent4 7 2 4" xfId="7011"/>
    <cellStyle name="40 % - Akzent4 7 2 4 2" xfId="7012"/>
    <cellStyle name="40 % - Akzent4 7 2 4 3" xfId="7013"/>
    <cellStyle name="40 % - Akzent4 7 2 5" xfId="7014"/>
    <cellStyle name="40 % - Akzent4 7 2 5 2" xfId="7015"/>
    <cellStyle name="40 % - Akzent4 7 2 5 3" xfId="7016"/>
    <cellStyle name="40 % - Akzent4 7 2 6" xfId="7017"/>
    <cellStyle name="40 % - Akzent4 7 2 6 2" xfId="7018"/>
    <cellStyle name="40 % - Akzent4 7 2 7" xfId="7019"/>
    <cellStyle name="40 % - Akzent4 7 2 8" xfId="7020"/>
    <cellStyle name="40 % - Akzent4 7 3" xfId="7021"/>
    <cellStyle name="40 % - Akzent4 7 3 2" xfId="7022"/>
    <cellStyle name="40 % - Akzent4 7 3 2 2" xfId="7023"/>
    <cellStyle name="40 % - Akzent4 7 3 2 2 2" xfId="7024"/>
    <cellStyle name="40 % - Akzent4 7 3 2 2 2 2" xfId="7025"/>
    <cellStyle name="40 % - Akzent4 7 3 2 2 2 3" xfId="7026"/>
    <cellStyle name="40 % - Akzent4 7 3 2 2 3" xfId="7027"/>
    <cellStyle name="40 % - Akzent4 7 3 2 2 3 2" xfId="7028"/>
    <cellStyle name="40 % - Akzent4 7 3 2 2 3 3" xfId="7029"/>
    <cellStyle name="40 % - Akzent4 7 3 2 2 4" xfId="7030"/>
    <cellStyle name="40 % - Akzent4 7 3 2 2 4 2" xfId="7031"/>
    <cellStyle name="40 % - Akzent4 7 3 2 2 5" xfId="7032"/>
    <cellStyle name="40 % - Akzent4 7 3 2 2 6" xfId="7033"/>
    <cellStyle name="40 % - Akzent4 7 3 2 3" xfId="7034"/>
    <cellStyle name="40 % - Akzent4 7 3 2 3 2" xfId="7035"/>
    <cellStyle name="40 % - Akzent4 7 3 2 3 3" xfId="7036"/>
    <cellStyle name="40 % - Akzent4 7 3 2 4" xfId="7037"/>
    <cellStyle name="40 % - Akzent4 7 3 2 4 2" xfId="7038"/>
    <cellStyle name="40 % - Akzent4 7 3 2 4 3" xfId="7039"/>
    <cellStyle name="40 % - Akzent4 7 3 2 5" xfId="7040"/>
    <cellStyle name="40 % - Akzent4 7 3 2 5 2" xfId="7041"/>
    <cellStyle name="40 % - Akzent4 7 3 2 6" xfId="7042"/>
    <cellStyle name="40 % - Akzent4 7 3 2 7" xfId="7043"/>
    <cellStyle name="40 % - Akzent4 7 3 3" xfId="7044"/>
    <cellStyle name="40 % - Akzent4 7 3 3 2" xfId="7045"/>
    <cellStyle name="40 % - Akzent4 7 3 3 2 2" xfId="7046"/>
    <cellStyle name="40 % - Akzent4 7 3 3 2 3" xfId="7047"/>
    <cellStyle name="40 % - Akzent4 7 3 3 3" xfId="7048"/>
    <cellStyle name="40 % - Akzent4 7 3 3 3 2" xfId="7049"/>
    <cellStyle name="40 % - Akzent4 7 3 3 3 3" xfId="7050"/>
    <cellStyle name="40 % - Akzent4 7 3 3 4" xfId="7051"/>
    <cellStyle name="40 % - Akzent4 7 3 3 4 2" xfId="7052"/>
    <cellStyle name="40 % - Akzent4 7 3 3 5" xfId="7053"/>
    <cellStyle name="40 % - Akzent4 7 3 3 6" xfId="7054"/>
    <cellStyle name="40 % - Akzent4 7 3 4" xfId="7055"/>
    <cellStyle name="40 % - Akzent4 7 3 4 2" xfId="7056"/>
    <cellStyle name="40 % - Akzent4 7 3 4 3" xfId="7057"/>
    <cellStyle name="40 % - Akzent4 7 3 5" xfId="7058"/>
    <cellStyle name="40 % - Akzent4 7 3 5 2" xfId="7059"/>
    <cellStyle name="40 % - Akzent4 7 3 5 3" xfId="7060"/>
    <cellStyle name="40 % - Akzent4 7 3 6" xfId="7061"/>
    <cellStyle name="40 % - Akzent4 7 3 6 2" xfId="7062"/>
    <cellStyle name="40 % - Akzent4 7 3 7" xfId="7063"/>
    <cellStyle name="40 % - Akzent4 7 3 8" xfId="7064"/>
    <cellStyle name="40 % - Akzent4 7 4" xfId="7065"/>
    <cellStyle name="40 % - Akzent4 7 4 2" xfId="7066"/>
    <cellStyle name="40 % - Akzent4 7 4 2 2" xfId="7067"/>
    <cellStyle name="40 % - Akzent4 7 4 2 2 2" xfId="7068"/>
    <cellStyle name="40 % - Akzent4 7 4 2 2 3" xfId="7069"/>
    <cellStyle name="40 % - Akzent4 7 4 2 3" xfId="7070"/>
    <cellStyle name="40 % - Akzent4 7 4 2 3 2" xfId="7071"/>
    <cellStyle name="40 % - Akzent4 7 4 2 3 3" xfId="7072"/>
    <cellStyle name="40 % - Akzent4 7 4 2 4" xfId="7073"/>
    <cellStyle name="40 % - Akzent4 7 4 2 4 2" xfId="7074"/>
    <cellStyle name="40 % - Akzent4 7 4 2 5" xfId="7075"/>
    <cellStyle name="40 % - Akzent4 7 4 2 6" xfId="7076"/>
    <cellStyle name="40 % - Akzent4 7 4 3" xfId="7077"/>
    <cellStyle name="40 % - Akzent4 7 4 3 2" xfId="7078"/>
    <cellStyle name="40 % - Akzent4 7 4 3 3" xfId="7079"/>
    <cellStyle name="40 % - Akzent4 7 4 4" xfId="7080"/>
    <cellStyle name="40 % - Akzent4 7 4 4 2" xfId="7081"/>
    <cellStyle name="40 % - Akzent4 7 4 4 3" xfId="7082"/>
    <cellStyle name="40 % - Akzent4 7 4 5" xfId="7083"/>
    <cellStyle name="40 % - Akzent4 7 4 5 2" xfId="7084"/>
    <cellStyle name="40 % - Akzent4 7 4 6" xfId="7085"/>
    <cellStyle name="40 % - Akzent4 7 4 7" xfId="7086"/>
    <cellStyle name="40 % - Akzent4 7 5" xfId="7087"/>
    <cellStyle name="40 % - Akzent4 7 5 2" xfId="7088"/>
    <cellStyle name="40 % - Akzent4 7 5 2 2" xfId="7089"/>
    <cellStyle name="40 % - Akzent4 7 5 2 3" xfId="7090"/>
    <cellStyle name="40 % - Akzent4 7 5 3" xfId="7091"/>
    <cellStyle name="40 % - Akzent4 7 5 3 2" xfId="7092"/>
    <cellStyle name="40 % - Akzent4 7 5 3 3" xfId="7093"/>
    <cellStyle name="40 % - Akzent4 7 5 4" xfId="7094"/>
    <cellStyle name="40 % - Akzent4 7 5 4 2" xfId="7095"/>
    <cellStyle name="40 % - Akzent4 7 5 5" xfId="7096"/>
    <cellStyle name="40 % - Akzent4 7 5 6" xfId="7097"/>
    <cellStyle name="40 % - Akzent4 7 6" xfId="7098"/>
    <cellStyle name="40 % - Akzent4 7 6 2" xfId="7099"/>
    <cellStyle name="40 % - Akzent4 7 6 3" xfId="7100"/>
    <cellStyle name="40 % - Akzent4 7 7" xfId="7101"/>
    <cellStyle name="40 % - Akzent4 7 7 2" xfId="7102"/>
    <cellStyle name="40 % - Akzent4 7 7 3" xfId="7103"/>
    <cellStyle name="40 % - Akzent4 7 8" xfId="7104"/>
    <cellStyle name="40 % - Akzent4 7 8 2" xfId="7105"/>
    <cellStyle name="40 % - Akzent4 7 9" xfId="7106"/>
    <cellStyle name="40 % - Akzent4 8" xfId="7107"/>
    <cellStyle name="40 % - Akzent4 8 2" xfId="7108"/>
    <cellStyle name="40 % - Akzent4 8 2 2" xfId="7109"/>
    <cellStyle name="40 % - Akzent4 8 2 2 2" xfId="7110"/>
    <cellStyle name="40 % - Akzent4 8 2 2 2 2" xfId="7111"/>
    <cellStyle name="40 % - Akzent4 8 2 2 2 3" xfId="7112"/>
    <cellStyle name="40 % - Akzent4 8 2 2 3" xfId="7113"/>
    <cellStyle name="40 % - Akzent4 8 2 2 3 2" xfId="7114"/>
    <cellStyle name="40 % - Akzent4 8 2 2 3 3" xfId="7115"/>
    <cellStyle name="40 % - Akzent4 8 2 2 4" xfId="7116"/>
    <cellStyle name="40 % - Akzent4 8 2 2 4 2" xfId="7117"/>
    <cellStyle name="40 % - Akzent4 8 2 2 5" xfId="7118"/>
    <cellStyle name="40 % - Akzent4 8 2 2 6" xfId="7119"/>
    <cellStyle name="40 % - Akzent4 8 2 3" xfId="7120"/>
    <cellStyle name="40 % - Akzent4 8 2 3 2" xfId="7121"/>
    <cellStyle name="40 % - Akzent4 8 2 3 3" xfId="7122"/>
    <cellStyle name="40 % - Akzent4 8 2 4" xfId="7123"/>
    <cellStyle name="40 % - Akzent4 8 2 4 2" xfId="7124"/>
    <cellStyle name="40 % - Akzent4 8 2 4 3" xfId="7125"/>
    <cellStyle name="40 % - Akzent4 8 2 5" xfId="7126"/>
    <cellStyle name="40 % - Akzent4 8 2 5 2" xfId="7127"/>
    <cellStyle name="40 % - Akzent4 8 2 6" xfId="7128"/>
    <cellStyle name="40 % - Akzent4 8 2 7" xfId="7129"/>
    <cellStyle name="40 % - Akzent4 8 3" xfId="7130"/>
    <cellStyle name="40 % - Akzent4 8 3 2" xfId="7131"/>
    <cellStyle name="40 % - Akzent4 8 3 2 2" xfId="7132"/>
    <cellStyle name="40 % - Akzent4 8 3 2 3" xfId="7133"/>
    <cellStyle name="40 % - Akzent4 8 3 3" xfId="7134"/>
    <cellStyle name="40 % - Akzent4 8 3 3 2" xfId="7135"/>
    <cellStyle name="40 % - Akzent4 8 3 3 3" xfId="7136"/>
    <cellStyle name="40 % - Akzent4 8 3 4" xfId="7137"/>
    <cellStyle name="40 % - Akzent4 8 3 4 2" xfId="7138"/>
    <cellStyle name="40 % - Akzent4 8 3 5" xfId="7139"/>
    <cellStyle name="40 % - Akzent4 8 3 6" xfId="7140"/>
    <cellStyle name="40 % - Akzent4 8 4" xfId="7141"/>
    <cellStyle name="40 % - Akzent4 8 4 2" xfId="7142"/>
    <cellStyle name="40 % - Akzent4 8 4 3" xfId="7143"/>
    <cellStyle name="40 % - Akzent4 8 5" xfId="7144"/>
    <cellStyle name="40 % - Akzent4 8 5 2" xfId="7145"/>
    <cellStyle name="40 % - Akzent4 8 5 3" xfId="7146"/>
    <cellStyle name="40 % - Akzent4 8 6" xfId="7147"/>
    <cellStyle name="40 % - Akzent4 8 6 2" xfId="7148"/>
    <cellStyle name="40 % - Akzent4 8 7" xfId="7149"/>
    <cellStyle name="40 % - Akzent4 8 8" xfId="7150"/>
    <cellStyle name="40 % - Akzent5 2" xfId="189"/>
    <cellStyle name="40 % - Akzent5 2 2" xfId="190"/>
    <cellStyle name="40 % - Akzent5 2 2 2" xfId="191"/>
    <cellStyle name="40 % - Akzent5 2 2 3" xfId="33098"/>
    <cellStyle name="40 % - Akzent5 2 2 4" xfId="33173"/>
    <cellStyle name="40 % - Akzent5 2 2 5" xfId="33248"/>
    <cellStyle name="40 % - Akzent5 2 2 6" xfId="33323"/>
    <cellStyle name="40 % - Akzent5 2 3" xfId="192"/>
    <cellStyle name="40 % - Akzent5 2 3 2" xfId="33099"/>
    <cellStyle name="40 % - Akzent5 2 3 3" xfId="33174"/>
    <cellStyle name="40 % - Akzent5 2 3 4" xfId="33249"/>
    <cellStyle name="40 % - Akzent5 2 3 5" xfId="33324"/>
    <cellStyle name="40 % - Akzent5 2 4" xfId="193"/>
    <cellStyle name="40 % - Akzent5 2 4 2" xfId="33100"/>
    <cellStyle name="40 % - Akzent5 2 4 3" xfId="33175"/>
    <cellStyle name="40 % - Akzent5 2 4 4" xfId="33250"/>
    <cellStyle name="40 % - Akzent5 2 4 5" xfId="33325"/>
    <cellStyle name="40 % - Akzent5 2 5" xfId="194"/>
    <cellStyle name="40 % - Akzent5 2 6" xfId="33097"/>
    <cellStyle name="40 % - Akzent5 2 7" xfId="33172"/>
    <cellStyle name="40 % - Akzent5 2 8" xfId="33247"/>
    <cellStyle name="40 % - Akzent5 2 9" xfId="33322"/>
    <cellStyle name="40 % - Akzent5 3" xfId="195"/>
    <cellStyle name="40 % - Akzent5 3 2" xfId="196"/>
    <cellStyle name="40 % - Akzent5 3 2 10" xfId="7151"/>
    <cellStyle name="40 % - Akzent5 3 2 11" xfId="7152"/>
    <cellStyle name="40 % - Akzent5 3 2 12" xfId="33101"/>
    <cellStyle name="40 % - Akzent5 3 2 13" xfId="33176"/>
    <cellStyle name="40 % - Akzent5 3 2 14" xfId="33251"/>
    <cellStyle name="40 % - Akzent5 3 2 15" xfId="33326"/>
    <cellStyle name="40 % - Akzent5 3 2 2" xfId="7153"/>
    <cellStyle name="40 % - Akzent5 3 2 2 10" xfId="7154"/>
    <cellStyle name="40 % - Akzent5 3 2 2 2" xfId="7155"/>
    <cellStyle name="40 % - Akzent5 3 2 2 2 2" xfId="7156"/>
    <cellStyle name="40 % - Akzent5 3 2 2 2 2 2" xfId="7157"/>
    <cellStyle name="40 % - Akzent5 3 2 2 2 2 2 2" xfId="7158"/>
    <cellStyle name="40 % - Akzent5 3 2 2 2 2 2 2 2" xfId="7159"/>
    <cellStyle name="40 % - Akzent5 3 2 2 2 2 2 2 3" xfId="7160"/>
    <cellStyle name="40 % - Akzent5 3 2 2 2 2 2 3" xfId="7161"/>
    <cellStyle name="40 % - Akzent5 3 2 2 2 2 2 3 2" xfId="7162"/>
    <cellStyle name="40 % - Akzent5 3 2 2 2 2 2 3 3" xfId="7163"/>
    <cellStyle name="40 % - Akzent5 3 2 2 2 2 2 4" xfId="7164"/>
    <cellStyle name="40 % - Akzent5 3 2 2 2 2 2 4 2" xfId="7165"/>
    <cellStyle name="40 % - Akzent5 3 2 2 2 2 2 5" xfId="7166"/>
    <cellStyle name="40 % - Akzent5 3 2 2 2 2 2 6" xfId="7167"/>
    <cellStyle name="40 % - Akzent5 3 2 2 2 2 3" xfId="7168"/>
    <cellStyle name="40 % - Akzent5 3 2 2 2 2 3 2" xfId="7169"/>
    <cellStyle name="40 % - Akzent5 3 2 2 2 2 3 3" xfId="7170"/>
    <cellStyle name="40 % - Akzent5 3 2 2 2 2 4" xfId="7171"/>
    <cellStyle name="40 % - Akzent5 3 2 2 2 2 4 2" xfId="7172"/>
    <cellStyle name="40 % - Akzent5 3 2 2 2 2 4 3" xfId="7173"/>
    <cellStyle name="40 % - Akzent5 3 2 2 2 2 5" xfId="7174"/>
    <cellStyle name="40 % - Akzent5 3 2 2 2 2 5 2" xfId="7175"/>
    <cellStyle name="40 % - Akzent5 3 2 2 2 2 6" xfId="7176"/>
    <cellStyle name="40 % - Akzent5 3 2 2 2 2 7" xfId="7177"/>
    <cellStyle name="40 % - Akzent5 3 2 2 2 3" xfId="7178"/>
    <cellStyle name="40 % - Akzent5 3 2 2 2 3 2" xfId="7179"/>
    <cellStyle name="40 % - Akzent5 3 2 2 2 3 2 2" xfId="7180"/>
    <cellStyle name="40 % - Akzent5 3 2 2 2 3 2 3" xfId="7181"/>
    <cellStyle name="40 % - Akzent5 3 2 2 2 3 3" xfId="7182"/>
    <cellStyle name="40 % - Akzent5 3 2 2 2 3 3 2" xfId="7183"/>
    <cellStyle name="40 % - Akzent5 3 2 2 2 3 3 3" xfId="7184"/>
    <cellStyle name="40 % - Akzent5 3 2 2 2 3 4" xfId="7185"/>
    <cellStyle name="40 % - Akzent5 3 2 2 2 3 4 2" xfId="7186"/>
    <cellStyle name="40 % - Akzent5 3 2 2 2 3 5" xfId="7187"/>
    <cellStyle name="40 % - Akzent5 3 2 2 2 3 6" xfId="7188"/>
    <cellStyle name="40 % - Akzent5 3 2 2 2 4" xfId="7189"/>
    <cellStyle name="40 % - Akzent5 3 2 2 2 4 2" xfId="7190"/>
    <cellStyle name="40 % - Akzent5 3 2 2 2 4 3" xfId="7191"/>
    <cellStyle name="40 % - Akzent5 3 2 2 2 5" xfId="7192"/>
    <cellStyle name="40 % - Akzent5 3 2 2 2 5 2" xfId="7193"/>
    <cellStyle name="40 % - Akzent5 3 2 2 2 5 3" xfId="7194"/>
    <cellStyle name="40 % - Akzent5 3 2 2 2 6" xfId="7195"/>
    <cellStyle name="40 % - Akzent5 3 2 2 2 6 2" xfId="7196"/>
    <cellStyle name="40 % - Akzent5 3 2 2 2 7" xfId="7197"/>
    <cellStyle name="40 % - Akzent5 3 2 2 2 8" xfId="7198"/>
    <cellStyle name="40 % - Akzent5 3 2 2 3" xfId="7199"/>
    <cellStyle name="40 % - Akzent5 3 2 2 3 2" xfId="7200"/>
    <cellStyle name="40 % - Akzent5 3 2 2 3 2 2" xfId="7201"/>
    <cellStyle name="40 % - Akzent5 3 2 2 3 2 2 2" xfId="7202"/>
    <cellStyle name="40 % - Akzent5 3 2 2 3 2 2 2 2" xfId="7203"/>
    <cellStyle name="40 % - Akzent5 3 2 2 3 2 2 2 3" xfId="7204"/>
    <cellStyle name="40 % - Akzent5 3 2 2 3 2 2 3" xfId="7205"/>
    <cellStyle name="40 % - Akzent5 3 2 2 3 2 2 3 2" xfId="7206"/>
    <cellStyle name="40 % - Akzent5 3 2 2 3 2 2 3 3" xfId="7207"/>
    <cellStyle name="40 % - Akzent5 3 2 2 3 2 2 4" xfId="7208"/>
    <cellStyle name="40 % - Akzent5 3 2 2 3 2 2 4 2" xfId="7209"/>
    <cellStyle name="40 % - Akzent5 3 2 2 3 2 2 5" xfId="7210"/>
    <cellStyle name="40 % - Akzent5 3 2 2 3 2 2 6" xfId="7211"/>
    <cellStyle name="40 % - Akzent5 3 2 2 3 2 3" xfId="7212"/>
    <cellStyle name="40 % - Akzent5 3 2 2 3 2 3 2" xfId="7213"/>
    <cellStyle name="40 % - Akzent5 3 2 2 3 2 3 3" xfId="7214"/>
    <cellStyle name="40 % - Akzent5 3 2 2 3 2 4" xfId="7215"/>
    <cellStyle name="40 % - Akzent5 3 2 2 3 2 4 2" xfId="7216"/>
    <cellStyle name="40 % - Akzent5 3 2 2 3 2 4 3" xfId="7217"/>
    <cellStyle name="40 % - Akzent5 3 2 2 3 2 5" xfId="7218"/>
    <cellStyle name="40 % - Akzent5 3 2 2 3 2 5 2" xfId="7219"/>
    <cellStyle name="40 % - Akzent5 3 2 2 3 2 6" xfId="7220"/>
    <cellStyle name="40 % - Akzent5 3 2 2 3 2 7" xfId="7221"/>
    <cellStyle name="40 % - Akzent5 3 2 2 3 3" xfId="7222"/>
    <cellStyle name="40 % - Akzent5 3 2 2 3 3 2" xfId="7223"/>
    <cellStyle name="40 % - Akzent5 3 2 2 3 3 2 2" xfId="7224"/>
    <cellStyle name="40 % - Akzent5 3 2 2 3 3 2 3" xfId="7225"/>
    <cellStyle name="40 % - Akzent5 3 2 2 3 3 3" xfId="7226"/>
    <cellStyle name="40 % - Akzent5 3 2 2 3 3 3 2" xfId="7227"/>
    <cellStyle name="40 % - Akzent5 3 2 2 3 3 3 3" xfId="7228"/>
    <cellStyle name="40 % - Akzent5 3 2 2 3 3 4" xfId="7229"/>
    <cellStyle name="40 % - Akzent5 3 2 2 3 3 4 2" xfId="7230"/>
    <cellStyle name="40 % - Akzent5 3 2 2 3 3 5" xfId="7231"/>
    <cellStyle name="40 % - Akzent5 3 2 2 3 3 6" xfId="7232"/>
    <cellStyle name="40 % - Akzent5 3 2 2 3 4" xfId="7233"/>
    <cellStyle name="40 % - Akzent5 3 2 2 3 4 2" xfId="7234"/>
    <cellStyle name="40 % - Akzent5 3 2 2 3 4 3" xfId="7235"/>
    <cellStyle name="40 % - Akzent5 3 2 2 3 5" xfId="7236"/>
    <cellStyle name="40 % - Akzent5 3 2 2 3 5 2" xfId="7237"/>
    <cellStyle name="40 % - Akzent5 3 2 2 3 5 3" xfId="7238"/>
    <cellStyle name="40 % - Akzent5 3 2 2 3 6" xfId="7239"/>
    <cellStyle name="40 % - Akzent5 3 2 2 3 6 2" xfId="7240"/>
    <cellStyle name="40 % - Akzent5 3 2 2 3 7" xfId="7241"/>
    <cellStyle name="40 % - Akzent5 3 2 2 3 8" xfId="7242"/>
    <cellStyle name="40 % - Akzent5 3 2 2 4" xfId="7243"/>
    <cellStyle name="40 % - Akzent5 3 2 2 4 2" xfId="7244"/>
    <cellStyle name="40 % - Akzent5 3 2 2 4 2 2" xfId="7245"/>
    <cellStyle name="40 % - Akzent5 3 2 2 4 2 2 2" xfId="7246"/>
    <cellStyle name="40 % - Akzent5 3 2 2 4 2 2 3" xfId="7247"/>
    <cellStyle name="40 % - Akzent5 3 2 2 4 2 3" xfId="7248"/>
    <cellStyle name="40 % - Akzent5 3 2 2 4 2 3 2" xfId="7249"/>
    <cellStyle name="40 % - Akzent5 3 2 2 4 2 3 3" xfId="7250"/>
    <cellStyle name="40 % - Akzent5 3 2 2 4 2 4" xfId="7251"/>
    <cellStyle name="40 % - Akzent5 3 2 2 4 2 4 2" xfId="7252"/>
    <cellStyle name="40 % - Akzent5 3 2 2 4 2 5" xfId="7253"/>
    <cellStyle name="40 % - Akzent5 3 2 2 4 2 6" xfId="7254"/>
    <cellStyle name="40 % - Akzent5 3 2 2 4 3" xfId="7255"/>
    <cellStyle name="40 % - Akzent5 3 2 2 4 3 2" xfId="7256"/>
    <cellStyle name="40 % - Akzent5 3 2 2 4 3 3" xfId="7257"/>
    <cellStyle name="40 % - Akzent5 3 2 2 4 4" xfId="7258"/>
    <cellStyle name="40 % - Akzent5 3 2 2 4 4 2" xfId="7259"/>
    <cellStyle name="40 % - Akzent5 3 2 2 4 4 3" xfId="7260"/>
    <cellStyle name="40 % - Akzent5 3 2 2 4 5" xfId="7261"/>
    <cellStyle name="40 % - Akzent5 3 2 2 4 5 2" xfId="7262"/>
    <cellStyle name="40 % - Akzent5 3 2 2 4 6" xfId="7263"/>
    <cellStyle name="40 % - Akzent5 3 2 2 4 7" xfId="7264"/>
    <cellStyle name="40 % - Akzent5 3 2 2 5" xfId="7265"/>
    <cellStyle name="40 % - Akzent5 3 2 2 5 2" xfId="7266"/>
    <cellStyle name="40 % - Akzent5 3 2 2 5 2 2" xfId="7267"/>
    <cellStyle name="40 % - Akzent5 3 2 2 5 2 3" xfId="7268"/>
    <cellStyle name="40 % - Akzent5 3 2 2 5 3" xfId="7269"/>
    <cellStyle name="40 % - Akzent5 3 2 2 5 3 2" xfId="7270"/>
    <cellStyle name="40 % - Akzent5 3 2 2 5 3 3" xfId="7271"/>
    <cellStyle name="40 % - Akzent5 3 2 2 5 4" xfId="7272"/>
    <cellStyle name="40 % - Akzent5 3 2 2 5 4 2" xfId="7273"/>
    <cellStyle name="40 % - Akzent5 3 2 2 5 5" xfId="7274"/>
    <cellStyle name="40 % - Akzent5 3 2 2 5 6" xfId="7275"/>
    <cellStyle name="40 % - Akzent5 3 2 2 6" xfId="7276"/>
    <cellStyle name="40 % - Akzent5 3 2 2 6 2" xfId="7277"/>
    <cellStyle name="40 % - Akzent5 3 2 2 6 3" xfId="7278"/>
    <cellStyle name="40 % - Akzent5 3 2 2 7" xfId="7279"/>
    <cellStyle name="40 % - Akzent5 3 2 2 7 2" xfId="7280"/>
    <cellStyle name="40 % - Akzent5 3 2 2 7 3" xfId="7281"/>
    <cellStyle name="40 % - Akzent5 3 2 2 8" xfId="7282"/>
    <cellStyle name="40 % - Akzent5 3 2 2 8 2" xfId="7283"/>
    <cellStyle name="40 % - Akzent5 3 2 2 9" xfId="7284"/>
    <cellStyle name="40 % - Akzent5 3 2 3" xfId="7285"/>
    <cellStyle name="40 % - Akzent5 3 2 3 2" xfId="7286"/>
    <cellStyle name="40 % - Akzent5 3 2 3 2 2" xfId="7287"/>
    <cellStyle name="40 % - Akzent5 3 2 3 2 2 2" xfId="7288"/>
    <cellStyle name="40 % - Akzent5 3 2 3 2 2 2 2" xfId="7289"/>
    <cellStyle name="40 % - Akzent5 3 2 3 2 2 2 3" xfId="7290"/>
    <cellStyle name="40 % - Akzent5 3 2 3 2 2 3" xfId="7291"/>
    <cellStyle name="40 % - Akzent5 3 2 3 2 2 3 2" xfId="7292"/>
    <cellStyle name="40 % - Akzent5 3 2 3 2 2 3 3" xfId="7293"/>
    <cellStyle name="40 % - Akzent5 3 2 3 2 2 4" xfId="7294"/>
    <cellStyle name="40 % - Akzent5 3 2 3 2 2 4 2" xfId="7295"/>
    <cellStyle name="40 % - Akzent5 3 2 3 2 2 5" xfId="7296"/>
    <cellStyle name="40 % - Akzent5 3 2 3 2 2 6" xfId="7297"/>
    <cellStyle name="40 % - Akzent5 3 2 3 2 3" xfId="7298"/>
    <cellStyle name="40 % - Akzent5 3 2 3 2 3 2" xfId="7299"/>
    <cellStyle name="40 % - Akzent5 3 2 3 2 3 3" xfId="7300"/>
    <cellStyle name="40 % - Akzent5 3 2 3 2 4" xfId="7301"/>
    <cellStyle name="40 % - Akzent5 3 2 3 2 4 2" xfId="7302"/>
    <cellStyle name="40 % - Akzent5 3 2 3 2 4 3" xfId="7303"/>
    <cellStyle name="40 % - Akzent5 3 2 3 2 5" xfId="7304"/>
    <cellStyle name="40 % - Akzent5 3 2 3 2 5 2" xfId="7305"/>
    <cellStyle name="40 % - Akzent5 3 2 3 2 6" xfId="7306"/>
    <cellStyle name="40 % - Akzent5 3 2 3 2 7" xfId="7307"/>
    <cellStyle name="40 % - Akzent5 3 2 3 3" xfId="7308"/>
    <cellStyle name="40 % - Akzent5 3 2 3 3 2" xfId="7309"/>
    <cellStyle name="40 % - Akzent5 3 2 3 3 2 2" xfId="7310"/>
    <cellStyle name="40 % - Akzent5 3 2 3 3 2 3" xfId="7311"/>
    <cellStyle name="40 % - Akzent5 3 2 3 3 3" xfId="7312"/>
    <cellStyle name="40 % - Akzent5 3 2 3 3 3 2" xfId="7313"/>
    <cellStyle name="40 % - Akzent5 3 2 3 3 3 3" xfId="7314"/>
    <cellStyle name="40 % - Akzent5 3 2 3 3 4" xfId="7315"/>
    <cellStyle name="40 % - Akzent5 3 2 3 3 4 2" xfId="7316"/>
    <cellStyle name="40 % - Akzent5 3 2 3 3 5" xfId="7317"/>
    <cellStyle name="40 % - Akzent5 3 2 3 3 6" xfId="7318"/>
    <cellStyle name="40 % - Akzent5 3 2 3 4" xfId="7319"/>
    <cellStyle name="40 % - Akzent5 3 2 3 4 2" xfId="7320"/>
    <cellStyle name="40 % - Akzent5 3 2 3 4 3" xfId="7321"/>
    <cellStyle name="40 % - Akzent5 3 2 3 5" xfId="7322"/>
    <cellStyle name="40 % - Akzent5 3 2 3 5 2" xfId="7323"/>
    <cellStyle name="40 % - Akzent5 3 2 3 5 3" xfId="7324"/>
    <cellStyle name="40 % - Akzent5 3 2 3 6" xfId="7325"/>
    <cellStyle name="40 % - Akzent5 3 2 3 6 2" xfId="7326"/>
    <cellStyle name="40 % - Akzent5 3 2 3 7" xfId="7327"/>
    <cellStyle name="40 % - Akzent5 3 2 3 8" xfId="7328"/>
    <cellStyle name="40 % - Akzent5 3 2 4" xfId="7329"/>
    <cellStyle name="40 % - Akzent5 3 2 4 2" xfId="7330"/>
    <cellStyle name="40 % - Akzent5 3 2 4 2 2" xfId="7331"/>
    <cellStyle name="40 % - Akzent5 3 2 4 2 2 2" xfId="7332"/>
    <cellStyle name="40 % - Akzent5 3 2 4 2 2 2 2" xfId="7333"/>
    <cellStyle name="40 % - Akzent5 3 2 4 2 2 2 3" xfId="7334"/>
    <cellStyle name="40 % - Akzent5 3 2 4 2 2 3" xfId="7335"/>
    <cellStyle name="40 % - Akzent5 3 2 4 2 2 3 2" xfId="7336"/>
    <cellStyle name="40 % - Akzent5 3 2 4 2 2 3 3" xfId="7337"/>
    <cellStyle name="40 % - Akzent5 3 2 4 2 2 4" xfId="7338"/>
    <cellStyle name="40 % - Akzent5 3 2 4 2 2 4 2" xfId="7339"/>
    <cellStyle name="40 % - Akzent5 3 2 4 2 2 5" xfId="7340"/>
    <cellStyle name="40 % - Akzent5 3 2 4 2 2 6" xfId="7341"/>
    <cellStyle name="40 % - Akzent5 3 2 4 2 3" xfId="7342"/>
    <cellStyle name="40 % - Akzent5 3 2 4 2 3 2" xfId="7343"/>
    <cellStyle name="40 % - Akzent5 3 2 4 2 3 3" xfId="7344"/>
    <cellStyle name="40 % - Akzent5 3 2 4 2 4" xfId="7345"/>
    <cellStyle name="40 % - Akzent5 3 2 4 2 4 2" xfId="7346"/>
    <cellStyle name="40 % - Akzent5 3 2 4 2 4 3" xfId="7347"/>
    <cellStyle name="40 % - Akzent5 3 2 4 2 5" xfId="7348"/>
    <cellStyle name="40 % - Akzent5 3 2 4 2 5 2" xfId="7349"/>
    <cellStyle name="40 % - Akzent5 3 2 4 2 6" xfId="7350"/>
    <cellStyle name="40 % - Akzent5 3 2 4 2 7" xfId="7351"/>
    <cellStyle name="40 % - Akzent5 3 2 4 3" xfId="7352"/>
    <cellStyle name="40 % - Akzent5 3 2 4 3 2" xfId="7353"/>
    <cellStyle name="40 % - Akzent5 3 2 4 3 2 2" xfId="7354"/>
    <cellStyle name="40 % - Akzent5 3 2 4 3 2 3" xfId="7355"/>
    <cellStyle name="40 % - Akzent5 3 2 4 3 3" xfId="7356"/>
    <cellStyle name="40 % - Akzent5 3 2 4 3 3 2" xfId="7357"/>
    <cellStyle name="40 % - Akzent5 3 2 4 3 3 3" xfId="7358"/>
    <cellStyle name="40 % - Akzent5 3 2 4 3 4" xfId="7359"/>
    <cellStyle name="40 % - Akzent5 3 2 4 3 4 2" xfId="7360"/>
    <cellStyle name="40 % - Akzent5 3 2 4 3 5" xfId="7361"/>
    <cellStyle name="40 % - Akzent5 3 2 4 3 6" xfId="7362"/>
    <cellStyle name="40 % - Akzent5 3 2 4 4" xfId="7363"/>
    <cellStyle name="40 % - Akzent5 3 2 4 4 2" xfId="7364"/>
    <cellStyle name="40 % - Akzent5 3 2 4 4 3" xfId="7365"/>
    <cellStyle name="40 % - Akzent5 3 2 4 5" xfId="7366"/>
    <cellStyle name="40 % - Akzent5 3 2 4 5 2" xfId="7367"/>
    <cellStyle name="40 % - Akzent5 3 2 4 5 3" xfId="7368"/>
    <cellStyle name="40 % - Akzent5 3 2 4 6" xfId="7369"/>
    <cellStyle name="40 % - Akzent5 3 2 4 6 2" xfId="7370"/>
    <cellStyle name="40 % - Akzent5 3 2 4 7" xfId="7371"/>
    <cellStyle name="40 % - Akzent5 3 2 4 8" xfId="7372"/>
    <cellStyle name="40 % - Akzent5 3 2 5" xfId="7373"/>
    <cellStyle name="40 % - Akzent5 3 2 5 2" xfId="7374"/>
    <cellStyle name="40 % - Akzent5 3 2 5 2 2" xfId="7375"/>
    <cellStyle name="40 % - Akzent5 3 2 5 2 2 2" xfId="7376"/>
    <cellStyle name="40 % - Akzent5 3 2 5 2 2 3" xfId="7377"/>
    <cellStyle name="40 % - Akzent5 3 2 5 2 3" xfId="7378"/>
    <cellStyle name="40 % - Akzent5 3 2 5 2 3 2" xfId="7379"/>
    <cellStyle name="40 % - Akzent5 3 2 5 2 3 3" xfId="7380"/>
    <cellStyle name="40 % - Akzent5 3 2 5 2 4" xfId="7381"/>
    <cellStyle name="40 % - Akzent5 3 2 5 2 4 2" xfId="7382"/>
    <cellStyle name="40 % - Akzent5 3 2 5 2 5" xfId="7383"/>
    <cellStyle name="40 % - Akzent5 3 2 5 2 6" xfId="7384"/>
    <cellStyle name="40 % - Akzent5 3 2 5 3" xfId="7385"/>
    <cellStyle name="40 % - Akzent5 3 2 5 3 2" xfId="7386"/>
    <cellStyle name="40 % - Akzent5 3 2 5 3 3" xfId="7387"/>
    <cellStyle name="40 % - Akzent5 3 2 5 4" xfId="7388"/>
    <cellStyle name="40 % - Akzent5 3 2 5 4 2" xfId="7389"/>
    <cellStyle name="40 % - Akzent5 3 2 5 4 3" xfId="7390"/>
    <cellStyle name="40 % - Akzent5 3 2 5 5" xfId="7391"/>
    <cellStyle name="40 % - Akzent5 3 2 5 5 2" xfId="7392"/>
    <cellStyle name="40 % - Akzent5 3 2 5 6" xfId="7393"/>
    <cellStyle name="40 % - Akzent5 3 2 5 7" xfId="7394"/>
    <cellStyle name="40 % - Akzent5 3 2 6" xfId="7395"/>
    <cellStyle name="40 % - Akzent5 3 2 6 2" xfId="7396"/>
    <cellStyle name="40 % - Akzent5 3 2 6 2 2" xfId="7397"/>
    <cellStyle name="40 % - Akzent5 3 2 6 2 3" xfId="7398"/>
    <cellStyle name="40 % - Akzent5 3 2 6 3" xfId="7399"/>
    <cellStyle name="40 % - Akzent5 3 2 6 3 2" xfId="7400"/>
    <cellStyle name="40 % - Akzent5 3 2 6 3 3" xfId="7401"/>
    <cellStyle name="40 % - Akzent5 3 2 6 4" xfId="7402"/>
    <cellStyle name="40 % - Akzent5 3 2 6 4 2" xfId="7403"/>
    <cellStyle name="40 % - Akzent5 3 2 6 5" xfId="7404"/>
    <cellStyle name="40 % - Akzent5 3 2 6 6" xfId="7405"/>
    <cellStyle name="40 % - Akzent5 3 2 7" xfId="7406"/>
    <cellStyle name="40 % - Akzent5 3 2 7 2" xfId="7407"/>
    <cellStyle name="40 % - Akzent5 3 2 7 3" xfId="7408"/>
    <cellStyle name="40 % - Akzent5 3 2 8" xfId="7409"/>
    <cellStyle name="40 % - Akzent5 3 2 8 2" xfId="7410"/>
    <cellStyle name="40 % - Akzent5 3 2 8 3" xfId="7411"/>
    <cellStyle name="40 % - Akzent5 3 2 9" xfId="7412"/>
    <cellStyle name="40 % - Akzent5 3 2 9 2" xfId="7413"/>
    <cellStyle name="40 % - Akzent5 4" xfId="7414"/>
    <cellStyle name="40 % - Akzent5 4 2" xfId="7415"/>
    <cellStyle name="40 % - Akzent5 5" xfId="7416"/>
    <cellStyle name="40 % - Akzent5 5 2" xfId="7417"/>
    <cellStyle name="40 % - Akzent5 5 2 10" xfId="7418"/>
    <cellStyle name="40 % - Akzent5 5 2 11" xfId="7419"/>
    <cellStyle name="40 % - Akzent5 5 2 2" xfId="7420"/>
    <cellStyle name="40 % - Akzent5 5 2 2 10" xfId="7421"/>
    <cellStyle name="40 % - Akzent5 5 2 2 2" xfId="7422"/>
    <cellStyle name="40 % - Akzent5 5 2 2 2 2" xfId="7423"/>
    <cellStyle name="40 % - Akzent5 5 2 2 2 2 2" xfId="7424"/>
    <cellStyle name="40 % - Akzent5 5 2 2 2 2 2 2" xfId="7425"/>
    <cellStyle name="40 % - Akzent5 5 2 2 2 2 2 2 2" xfId="7426"/>
    <cellStyle name="40 % - Akzent5 5 2 2 2 2 2 2 3" xfId="7427"/>
    <cellStyle name="40 % - Akzent5 5 2 2 2 2 2 3" xfId="7428"/>
    <cellStyle name="40 % - Akzent5 5 2 2 2 2 2 3 2" xfId="7429"/>
    <cellStyle name="40 % - Akzent5 5 2 2 2 2 2 3 3" xfId="7430"/>
    <cellStyle name="40 % - Akzent5 5 2 2 2 2 2 4" xfId="7431"/>
    <cellStyle name="40 % - Akzent5 5 2 2 2 2 2 4 2" xfId="7432"/>
    <cellStyle name="40 % - Akzent5 5 2 2 2 2 2 5" xfId="7433"/>
    <cellStyle name="40 % - Akzent5 5 2 2 2 2 2 6" xfId="7434"/>
    <cellStyle name="40 % - Akzent5 5 2 2 2 2 3" xfId="7435"/>
    <cellStyle name="40 % - Akzent5 5 2 2 2 2 3 2" xfId="7436"/>
    <cellStyle name="40 % - Akzent5 5 2 2 2 2 3 3" xfId="7437"/>
    <cellStyle name="40 % - Akzent5 5 2 2 2 2 4" xfId="7438"/>
    <cellStyle name="40 % - Akzent5 5 2 2 2 2 4 2" xfId="7439"/>
    <cellStyle name="40 % - Akzent5 5 2 2 2 2 4 3" xfId="7440"/>
    <cellStyle name="40 % - Akzent5 5 2 2 2 2 5" xfId="7441"/>
    <cellStyle name="40 % - Akzent5 5 2 2 2 2 5 2" xfId="7442"/>
    <cellStyle name="40 % - Akzent5 5 2 2 2 2 6" xfId="7443"/>
    <cellStyle name="40 % - Akzent5 5 2 2 2 2 7" xfId="7444"/>
    <cellStyle name="40 % - Akzent5 5 2 2 2 3" xfId="7445"/>
    <cellStyle name="40 % - Akzent5 5 2 2 2 3 2" xfId="7446"/>
    <cellStyle name="40 % - Akzent5 5 2 2 2 3 2 2" xfId="7447"/>
    <cellStyle name="40 % - Akzent5 5 2 2 2 3 2 3" xfId="7448"/>
    <cellStyle name="40 % - Akzent5 5 2 2 2 3 3" xfId="7449"/>
    <cellStyle name="40 % - Akzent5 5 2 2 2 3 3 2" xfId="7450"/>
    <cellStyle name="40 % - Akzent5 5 2 2 2 3 3 3" xfId="7451"/>
    <cellStyle name="40 % - Akzent5 5 2 2 2 3 4" xfId="7452"/>
    <cellStyle name="40 % - Akzent5 5 2 2 2 3 4 2" xfId="7453"/>
    <cellStyle name="40 % - Akzent5 5 2 2 2 3 5" xfId="7454"/>
    <cellStyle name="40 % - Akzent5 5 2 2 2 3 6" xfId="7455"/>
    <cellStyle name="40 % - Akzent5 5 2 2 2 4" xfId="7456"/>
    <cellStyle name="40 % - Akzent5 5 2 2 2 4 2" xfId="7457"/>
    <cellStyle name="40 % - Akzent5 5 2 2 2 4 3" xfId="7458"/>
    <cellStyle name="40 % - Akzent5 5 2 2 2 5" xfId="7459"/>
    <cellStyle name="40 % - Akzent5 5 2 2 2 5 2" xfId="7460"/>
    <cellStyle name="40 % - Akzent5 5 2 2 2 5 3" xfId="7461"/>
    <cellStyle name="40 % - Akzent5 5 2 2 2 6" xfId="7462"/>
    <cellStyle name="40 % - Akzent5 5 2 2 2 6 2" xfId="7463"/>
    <cellStyle name="40 % - Akzent5 5 2 2 2 7" xfId="7464"/>
    <cellStyle name="40 % - Akzent5 5 2 2 2 8" xfId="7465"/>
    <cellStyle name="40 % - Akzent5 5 2 2 3" xfId="7466"/>
    <cellStyle name="40 % - Akzent5 5 2 2 3 2" xfId="7467"/>
    <cellStyle name="40 % - Akzent5 5 2 2 3 2 2" xfId="7468"/>
    <cellStyle name="40 % - Akzent5 5 2 2 3 2 2 2" xfId="7469"/>
    <cellStyle name="40 % - Akzent5 5 2 2 3 2 2 2 2" xfId="7470"/>
    <cellStyle name="40 % - Akzent5 5 2 2 3 2 2 2 3" xfId="7471"/>
    <cellStyle name="40 % - Akzent5 5 2 2 3 2 2 3" xfId="7472"/>
    <cellStyle name="40 % - Akzent5 5 2 2 3 2 2 3 2" xfId="7473"/>
    <cellStyle name="40 % - Akzent5 5 2 2 3 2 2 3 3" xfId="7474"/>
    <cellStyle name="40 % - Akzent5 5 2 2 3 2 2 4" xfId="7475"/>
    <cellStyle name="40 % - Akzent5 5 2 2 3 2 2 4 2" xfId="7476"/>
    <cellStyle name="40 % - Akzent5 5 2 2 3 2 2 5" xfId="7477"/>
    <cellStyle name="40 % - Akzent5 5 2 2 3 2 2 6" xfId="7478"/>
    <cellStyle name="40 % - Akzent5 5 2 2 3 2 3" xfId="7479"/>
    <cellStyle name="40 % - Akzent5 5 2 2 3 2 3 2" xfId="7480"/>
    <cellStyle name="40 % - Akzent5 5 2 2 3 2 3 3" xfId="7481"/>
    <cellStyle name="40 % - Akzent5 5 2 2 3 2 4" xfId="7482"/>
    <cellStyle name="40 % - Akzent5 5 2 2 3 2 4 2" xfId="7483"/>
    <cellStyle name="40 % - Akzent5 5 2 2 3 2 4 3" xfId="7484"/>
    <cellStyle name="40 % - Akzent5 5 2 2 3 2 5" xfId="7485"/>
    <cellStyle name="40 % - Akzent5 5 2 2 3 2 5 2" xfId="7486"/>
    <cellStyle name="40 % - Akzent5 5 2 2 3 2 6" xfId="7487"/>
    <cellStyle name="40 % - Akzent5 5 2 2 3 2 7" xfId="7488"/>
    <cellStyle name="40 % - Akzent5 5 2 2 3 3" xfId="7489"/>
    <cellStyle name="40 % - Akzent5 5 2 2 3 3 2" xfId="7490"/>
    <cellStyle name="40 % - Akzent5 5 2 2 3 3 2 2" xfId="7491"/>
    <cellStyle name="40 % - Akzent5 5 2 2 3 3 2 3" xfId="7492"/>
    <cellStyle name="40 % - Akzent5 5 2 2 3 3 3" xfId="7493"/>
    <cellStyle name="40 % - Akzent5 5 2 2 3 3 3 2" xfId="7494"/>
    <cellStyle name="40 % - Akzent5 5 2 2 3 3 3 3" xfId="7495"/>
    <cellStyle name="40 % - Akzent5 5 2 2 3 3 4" xfId="7496"/>
    <cellStyle name="40 % - Akzent5 5 2 2 3 3 4 2" xfId="7497"/>
    <cellStyle name="40 % - Akzent5 5 2 2 3 3 5" xfId="7498"/>
    <cellStyle name="40 % - Akzent5 5 2 2 3 3 6" xfId="7499"/>
    <cellStyle name="40 % - Akzent5 5 2 2 3 4" xfId="7500"/>
    <cellStyle name="40 % - Akzent5 5 2 2 3 4 2" xfId="7501"/>
    <cellStyle name="40 % - Akzent5 5 2 2 3 4 3" xfId="7502"/>
    <cellStyle name="40 % - Akzent5 5 2 2 3 5" xfId="7503"/>
    <cellStyle name="40 % - Akzent5 5 2 2 3 5 2" xfId="7504"/>
    <cellStyle name="40 % - Akzent5 5 2 2 3 5 3" xfId="7505"/>
    <cellStyle name="40 % - Akzent5 5 2 2 3 6" xfId="7506"/>
    <cellStyle name="40 % - Akzent5 5 2 2 3 6 2" xfId="7507"/>
    <cellStyle name="40 % - Akzent5 5 2 2 3 7" xfId="7508"/>
    <cellStyle name="40 % - Akzent5 5 2 2 3 8" xfId="7509"/>
    <cellStyle name="40 % - Akzent5 5 2 2 4" xfId="7510"/>
    <cellStyle name="40 % - Akzent5 5 2 2 4 2" xfId="7511"/>
    <cellStyle name="40 % - Akzent5 5 2 2 4 2 2" xfId="7512"/>
    <cellStyle name="40 % - Akzent5 5 2 2 4 2 2 2" xfId="7513"/>
    <cellStyle name="40 % - Akzent5 5 2 2 4 2 2 3" xfId="7514"/>
    <cellStyle name="40 % - Akzent5 5 2 2 4 2 3" xfId="7515"/>
    <cellStyle name="40 % - Akzent5 5 2 2 4 2 3 2" xfId="7516"/>
    <cellStyle name="40 % - Akzent5 5 2 2 4 2 3 3" xfId="7517"/>
    <cellStyle name="40 % - Akzent5 5 2 2 4 2 4" xfId="7518"/>
    <cellStyle name="40 % - Akzent5 5 2 2 4 2 4 2" xfId="7519"/>
    <cellStyle name="40 % - Akzent5 5 2 2 4 2 5" xfId="7520"/>
    <cellStyle name="40 % - Akzent5 5 2 2 4 2 6" xfId="7521"/>
    <cellStyle name="40 % - Akzent5 5 2 2 4 3" xfId="7522"/>
    <cellStyle name="40 % - Akzent5 5 2 2 4 3 2" xfId="7523"/>
    <cellStyle name="40 % - Akzent5 5 2 2 4 3 3" xfId="7524"/>
    <cellStyle name="40 % - Akzent5 5 2 2 4 4" xfId="7525"/>
    <cellStyle name="40 % - Akzent5 5 2 2 4 4 2" xfId="7526"/>
    <cellStyle name="40 % - Akzent5 5 2 2 4 4 3" xfId="7527"/>
    <cellStyle name="40 % - Akzent5 5 2 2 4 5" xfId="7528"/>
    <cellStyle name="40 % - Akzent5 5 2 2 4 5 2" xfId="7529"/>
    <cellStyle name="40 % - Akzent5 5 2 2 4 6" xfId="7530"/>
    <cellStyle name="40 % - Akzent5 5 2 2 4 7" xfId="7531"/>
    <cellStyle name="40 % - Akzent5 5 2 2 5" xfId="7532"/>
    <cellStyle name="40 % - Akzent5 5 2 2 5 2" xfId="7533"/>
    <cellStyle name="40 % - Akzent5 5 2 2 5 2 2" xfId="7534"/>
    <cellStyle name="40 % - Akzent5 5 2 2 5 2 3" xfId="7535"/>
    <cellStyle name="40 % - Akzent5 5 2 2 5 3" xfId="7536"/>
    <cellStyle name="40 % - Akzent5 5 2 2 5 3 2" xfId="7537"/>
    <cellStyle name="40 % - Akzent5 5 2 2 5 3 3" xfId="7538"/>
    <cellStyle name="40 % - Akzent5 5 2 2 5 4" xfId="7539"/>
    <cellStyle name="40 % - Akzent5 5 2 2 5 4 2" xfId="7540"/>
    <cellStyle name="40 % - Akzent5 5 2 2 5 5" xfId="7541"/>
    <cellStyle name="40 % - Akzent5 5 2 2 5 6" xfId="7542"/>
    <cellStyle name="40 % - Akzent5 5 2 2 6" xfId="7543"/>
    <cellStyle name="40 % - Akzent5 5 2 2 6 2" xfId="7544"/>
    <cellStyle name="40 % - Akzent5 5 2 2 6 3" xfId="7545"/>
    <cellStyle name="40 % - Akzent5 5 2 2 7" xfId="7546"/>
    <cellStyle name="40 % - Akzent5 5 2 2 7 2" xfId="7547"/>
    <cellStyle name="40 % - Akzent5 5 2 2 7 3" xfId="7548"/>
    <cellStyle name="40 % - Akzent5 5 2 2 8" xfId="7549"/>
    <cellStyle name="40 % - Akzent5 5 2 2 8 2" xfId="7550"/>
    <cellStyle name="40 % - Akzent5 5 2 2 9" xfId="7551"/>
    <cellStyle name="40 % - Akzent5 5 2 3" xfId="7552"/>
    <cellStyle name="40 % - Akzent5 5 2 3 2" xfId="7553"/>
    <cellStyle name="40 % - Akzent5 5 2 3 2 2" xfId="7554"/>
    <cellStyle name="40 % - Akzent5 5 2 3 2 2 2" xfId="7555"/>
    <cellStyle name="40 % - Akzent5 5 2 3 2 2 2 2" xfId="7556"/>
    <cellStyle name="40 % - Akzent5 5 2 3 2 2 2 3" xfId="7557"/>
    <cellStyle name="40 % - Akzent5 5 2 3 2 2 3" xfId="7558"/>
    <cellStyle name="40 % - Akzent5 5 2 3 2 2 3 2" xfId="7559"/>
    <cellStyle name="40 % - Akzent5 5 2 3 2 2 3 3" xfId="7560"/>
    <cellStyle name="40 % - Akzent5 5 2 3 2 2 4" xfId="7561"/>
    <cellStyle name="40 % - Akzent5 5 2 3 2 2 4 2" xfId="7562"/>
    <cellStyle name="40 % - Akzent5 5 2 3 2 2 5" xfId="7563"/>
    <cellStyle name="40 % - Akzent5 5 2 3 2 2 6" xfId="7564"/>
    <cellStyle name="40 % - Akzent5 5 2 3 2 3" xfId="7565"/>
    <cellStyle name="40 % - Akzent5 5 2 3 2 3 2" xfId="7566"/>
    <cellStyle name="40 % - Akzent5 5 2 3 2 3 3" xfId="7567"/>
    <cellStyle name="40 % - Akzent5 5 2 3 2 4" xfId="7568"/>
    <cellStyle name="40 % - Akzent5 5 2 3 2 4 2" xfId="7569"/>
    <cellStyle name="40 % - Akzent5 5 2 3 2 4 3" xfId="7570"/>
    <cellStyle name="40 % - Akzent5 5 2 3 2 5" xfId="7571"/>
    <cellStyle name="40 % - Akzent5 5 2 3 2 5 2" xfId="7572"/>
    <cellStyle name="40 % - Akzent5 5 2 3 2 6" xfId="7573"/>
    <cellStyle name="40 % - Akzent5 5 2 3 2 7" xfId="7574"/>
    <cellStyle name="40 % - Akzent5 5 2 3 3" xfId="7575"/>
    <cellStyle name="40 % - Akzent5 5 2 3 3 2" xfId="7576"/>
    <cellStyle name="40 % - Akzent5 5 2 3 3 2 2" xfId="7577"/>
    <cellStyle name="40 % - Akzent5 5 2 3 3 2 3" xfId="7578"/>
    <cellStyle name="40 % - Akzent5 5 2 3 3 3" xfId="7579"/>
    <cellStyle name="40 % - Akzent5 5 2 3 3 3 2" xfId="7580"/>
    <cellStyle name="40 % - Akzent5 5 2 3 3 3 3" xfId="7581"/>
    <cellStyle name="40 % - Akzent5 5 2 3 3 4" xfId="7582"/>
    <cellStyle name="40 % - Akzent5 5 2 3 3 4 2" xfId="7583"/>
    <cellStyle name="40 % - Akzent5 5 2 3 3 5" xfId="7584"/>
    <cellStyle name="40 % - Akzent5 5 2 3 3 6" xfId="7585"/>
    <cellStyle name="40 % - Akzent5 5 2 3 4" xfId="7586"/>
    <cellStyle name="40 % - Akzent5 5 2 3 4 2" xfId="7587"/>
    <cellStyle name="40 % - Akzent5 5 2 3 4 3" xfId="7588"/>
    <cellStyle name="40 % - Akzent5 5 2 3 5" xfId="7589"/>
    <cellStyle name="40 % - Akzent5 5 2 3 5 2" xfId="7590"/>
    <cellStyle name="40 % - Akzent5 5 2 3 5 3" xfId="7591"/>
    <cellStyle name="40 % - Akzent5 5 2 3 6" xfId="7592"/>
    <cellStyle name="40 % - Akzent5 5 2 3 6 2" xfId="7593"/>
    <cellStyle name="40 % - Akzent5 5 2 3 7" xfId="7594"/>
    <cellStyle name="40 % - Akzent5 5 2 3 8" xfId="7595"/>
    <cellStyle name="40 % - Akzent5 5 2 4" xfId="7596"/>
    <cellStyle name="40 % - Akzent5 5 2 4 2" xfId="7597"/>
    <cellStyle name="40 % - Akzent5 5 2 4 2 2" xfId="7598"/>
    <cellStyle name="40 % - Akzent5 5 2 4 2 2 2" xfId="7599"/>
    <cellStyle name="40 % - Akzent5 5 2 4 2 2 2 2" xfId="7600"/>
    <cellStyle name="40 % - Akzent5 5 2 4 2 2 2 3" xfId="7601"/>
    <cellStyle name="40 % - Akzent5 5 2 4 2 2 3" xfId="7602"/>
    <cellStyle name="40 % - Akzent5 5 2 4 2 2 3 2" xfId="7603"/>
    <cellStyle name="40 % - Akzent5 5 2 4 2 2 3 3" xfId="7604"/>
    <cellStyle name="40 % - Akzent5 5 2 4 2 2 4" xfId="7605"/>
    <cellStyle name="40 % - Akzent5 5 2 4 2 2 4 2" xfId="7606"/>
    <cellStyle name="40 % - Akzent5 5 2 4 2 2 5" xfId="7607"/>
    <cellStyle name="40 % - Akzent5 5 2 4 2 2 6" xfId="7608"/>
    <cellStyle name="40 % - Akzent5 5 2 4 2 3" xfId="7609"/>
    <cellStyle name="40 % - Akzent5 5 2 4 2 3 2" xfId="7610"/>
    <cellStyle name="40 % - Akzent5 5 2 4 2 3 3" xfId="7611"/>
    <cellStyle name="40 % - Akzent5 5 2 4 2 4" xfId="7612"/>
    <cellStyle name="40 % - Akzent5 5 2 4 2 4 2" xfId="7613"/>
    <cellStyle name="40 % - Akzent5 5 2 4 2 4 3" xfId="7614"/>
    <cellStyle name="40 % - Akzent5 5 2 4 2 5" xfId="7615"/>
    <cellStyle name="40 % - Akzent5 5 2 4 2 5 2" xfId="7616"/>
    <cellStyle name="40 % - Akzent5 5 2 4 2 6" xfId="7617"/>
    <cellStyle name="40 % - Akzent5 5 2 4 2 7" xfId="7618"/>
    <cellStyle name="40 % - Akzent5 5 2 4 3" xfId="7619"/>
    <cellStyle name="40 % - Akzent5 5 2 4 3 2" xfId="7620"/>
    <cellStyle name="40 % - Akzent5 5 2 4 3 2 2" xfId="7621"/>
    <cellStyle name="40 % - Akzent5 5 2 4 3 2 3" xfId="7622"/>
    <cellStyle name="40 % - Akzent5 5 2 4 3 3" xfId="7623"/>
    <cellStyle name="40 % - Akzent5 5 2 4 3 3 2" xfId="7624"/>
    <cellStyle name="40 % - Akzent5 5 2 4 3 3 3" xfId="7625"/>
    <cellStyle name="40 % - Akzent5 5 2 4 3 4" xfId="7626"/>
    <cellStyle name="40 % - Akzent5 5 2 4 3 4 2" xfId="7627"/>
    <cellStyle name="40 % - Akzent5 5 2 4 3 5" xfId="7628"/>
    <cellStyle name="40 % - Akzent5 5 2 4 3 6" xfId="7629"/>
    <cellStyle name="40 % - Akzent5 5 2 4 4" xfId="7630"/>
    <cellStyle name="40 % - Akzent5 5 2 4 4 2" xfId="7631"/>
    <cellStyle name="40 % - Akzent5 5 2 4 4 3" xfId="7632"/>
    <cellStyle name="40 % - Akzent5 5 2 4 5" xfId="7633"/>
    <cellStyle name="40 % - Akzent5 5 2 4 5 2" xfId="7634"/>
    <cellStyle name="40 % - Akzent5 5 2 4 5 3" xfId="7635"/>
    <cellStyle name="40 % - Akzent5 5 2 4 6" xfId="7636"/>
    <cellStyle name="40 % - Akzent5 5 2 4 6 2" xfId="7637"/>
    <cellStyle name="40 % - Akzent5 5 2 4 7" xfId="7638"/>
    <cellStyle name="40 % - Akzent5 5 2 4 8" xfId="7639"/>
    <cellStyle name="40 % - Akzent5 5 2 5" xfId="7640"/>
    <cellStyle name="40 % - Akzent5 5 2 5 2" xfId="7641"/>
    <cellStyle name="40 % - Akzent5 5 2 5 2 2" xfId="7642"/>
    <cellStyle name="40 % - Akzent5 5 2 5 2 2 2" xfId="7643"/>
    <cellStyle name="40 % - Akzent5 5 2 5 2 2 3" xfId="7644"/>
    <cellStyle name="40 % - Akzent5 5 2 5 2 3" xfId="7645"/>
    <cellStyle name="40 % - Akzent5 5 2 5 2 3 2" xfId="7646"/>
    <cellStyle name="40 % - Akzent5 5 2 5 2 3 3" xfId="7647"/>
    <cellStyle name="40 % - Akzent5 5 2 5 2 4" xfId="7648"/>
    <cellStyle name="40 % - Akzent5 5 2 5 2 4 2" xfId="7649"/>
    <cellStyle name="40 % - Akzent5 5 2 5 2 5" xfId="7650"/>
    <cellStyle name="40 % - Akzent5 5 2 5 2 6" xfId="7651"/>
    <cellStyle name="40 % - Akzent5 5 2 5 3" xfId="7652"/>
    <cellStyle name="40 % - Akzent5 5 2 5 3 2" xfId="7653"/>
    <cellStyle name="40 % - Akzent5 5 2 5 3 3" xfId="7654"/>
    <cellStyle name="40 % - Akzent5 5 2 5 4" xfId="7655"/>
    <cellStyle name="40 % - Akzent5 5 2 5 4 2" xfId="7656"/>
    <cellStyle name="40 % - Akzent5 5 2 5 4 3" xfId="7657"/>
    <cellStyle name="40 % - Akzent5 5 2 5 5" xfId="7658"/>
    <cellStyle name="40 % - Akzent5 5 2 5 5 2" xfId="7659"/>
    <cellStyle name="40 % - Akzent5 5 2 5 6" xfId="7660"/>
    <cellStyle name="40 % - Akzent5 5 2 5 7" xfId="7661"/>
    <cellStyle name="40 % - Akzent5 5 2 6" xfId="7662"/>
    <cellStyle name="40 % - Akzent5 5 2 6 2" xfId="7663"/>
    <cellStyle name="40 % - Akzent5 5 2 6 2 2" xfId="7664"/>
    <cellStyle name="40 % - Akzent5 5 2 6 2 3" xfId="7665"/>
    <cellStyle name="40 % - Akzent5 5 2 6 3" xfId="7666"/>
    <cellStyle name="40 % - Akzent5 5 2 6 3 2" xfId="7667"/>
    <cellStyle name="40 % - Akzent5 5 2 6 3 3" xfId="7668"/>
    <cellStyle name="40 % - Akzent5 5 2 6 4" xfId="7669"/>
    <cellStyle name="40 % - Akzent5 5 2 6 4 2" xfId="7670"/>
    <cellStyle name="40 % - Akzent5 5 2 6 5" xfId="7671"/>
    <cellStyle name="40 % - Akzent5 5 2 6 6" xfId="7672"/>
    <cellStyle name="40 % - Akzent5 5 2 7" xfId="7673"/>
    <cellStyle name="40 % - Akzent5 5 2 7 2" xfId="7674"/>
    <cellStyle name="40 % - Akzent5 5 2 7 3" xfId="7675"/>
    <cellStyle name="40 % - Akzent5 5 2 8" xfId="7676"/>
    <cellStyle name="40 % - Akzent5 5 2 8 2" xfId="7677"/>
    <cellStyle name="40 % - Akzent5 5 2 8 3" xfId="7678"/>
    <cellStyle name="40 % - Akzent5 5 2 9" xfId="7679"/>
    <cellStyle name="40 % - Akzent5 5 2 9 2" xfId="7680"/>
    <cellStyle name="40 % - Akzent5 6" xfId="7681"/>
    <cellStyle name="40 % - Akzent5 7" xfId="7682"/>
    <cellStyle name="40 % - Akzent5 7 10" xfId="7683"/>
    <cellStyle name="40 % - Akzent5 7 2" xfId="7684"/>
    <cellStyle name="40 % - Akzent5 7 2 2" xfId="7685"/>
    <cellStyle name="40 % - Akzent5 7 2 2 2" xfId="7686"/>
    <cellStyle name="40 % - Akzent5 7 2 2 2 2" xfId="7687"/>
    <cellStyle name="40 % - Akzent5 7 2 2 2 2 2" xfId="7688"/>
    <cellStyle name="40 % - Akzent5 7 2 2 2 2 3" xfId="7689"/>
    <cellStyle name="40 % - Akzent5 7 2 2 2 3" xfId="7690"/>
    <cellStyle name="40 % - Akzent5 7 2 2 2 3 2" xfId="7691"/>
    <cellStyle name="40 % - Akzent5 7 2 2 2 3 3" xfId="7692"/>
    <cellStyle name="40 % - Akzent5 7 2 2 2 4" xfId="7693"/>
    <cellStyle name="40 % - Akzent5 7 2 2 2 4 2" xfId="7694"/>
    <cellStyle name="40 % - Akzent5 7 2 2 2 5" xfId="7695"/>
    <cellStyle name="40 % - Akzent5 7 2 2 2 6" xfId="7696"/>
    <cellStyle name="40 % - Akzent5 7 2 2 3" xfId="7697"/>
    <cellStyle name="40 % - Akzent5 7 2 2 3 2" xfId="7698"/>
    <cellStyle name="40 % - Akzent5 7 2 2 3 3" xfId="7699"/>
    <cellStyle name="40 % - Akzent5 7 2 2 4" xfId="7700"/>
    <cellStyle name="40 % - Akzent5 7 2 2 4 2" xfId="7701"/>
    <cellStyle name="40 % - Akzent5 7 2 2 4 3" xfId="7702"/>
    <cellStyle name="40 % - Akzent5 7 2 2 5" xfId="7703"/>
    <cellStyle name="40 % - Akzent5 7 2 2 5 2" xfId="7704"/>
    <cellStyle name="40 % - Akzent5 7 2 2 6" xfId="7705"/>
    <cellStyle name="40 % - Akzent5 7 2 2 7" xfId="7706"/>
    <cellStyle name="40 % - Akzent5 7 2 3" xfId="7707"/>
    <cellStyle name="40 % - Akzent5 7 2 3 2" xfId="7708"/>
    <cellStyle name="40 % - Akzent5 7 2 3 2 2" xfId="7709"/>
    <cellStyle name="40 % - Akzent5 7 2 3 2 3" xfId="7710"/>
    <cellStyle name="40 % - Akzent5 7 2 3 3" xfId="7711"/>
    <cellStyle name="40 % - Akzent5 7 2 3 3 2" xfId="7712"/>
    <cellStyle name="40 % - Akzent5 7 2 3 3 3" xfId="7713"/>
    <cellStyle name="40 % - Akzent5 7 2 3 4" xfId="7714"/>
    <cellStyle name="40 % - Akzent5 7 2 3 4 2" xfId="7715"/>
    <cellStyle name="40 % - Akzent5 7 2 3 5" xfId="7716"/>
    <cellStyle name="40 % - Akzent5 7 2 3 6" xfId="7717"/>
    <cellStyle name="40 % - Akzent5 7 2 4" xfId="7718"/>
    <cellStyle name="40 % - Akzent5 7 2 4 2" xfId="7719"/>
    <cellStyle name="40 % - Akzent5 7 2 4 3" xfId="7720"/>
    <cellStyle name="40 % - Akzent5 7 2 5" xfId="7721"/>
    <cellStyle name="40 % - Akzent5 7 2 5 2" xfId="7722"/>
    <cellStyle name="40 % - Akzent5 7 2 5 3" xfId="7723"/>
    <cellStyle name="40 % - Akzent5 7 2 6" xfId="7724"/>
    <cellStyle name="40 % - Akzent5 7 2 6 2" xfId="7725"/>
    <cellStyle name="40 % - Akzent5 7 2 7" xfId="7726"/>
    <cellStyle name="40 % - Akzent5 7 2 8" xfId="7727"/>
    <cellStyle name="40 % - Akzent5 7 3" xfId="7728"/>
    <cellStyle name="40 % - Akzent5 7 3 2" xfId="7729"/>
    <cellStyle name="40 % - Akzent5 7 3 2 2" xfId="7730"/>
    <cellStyle name="40 % - Akzent5 7 3 2 2 2" xfId="7731"/>
    <cellStyle name="40 % - Akzent5 7 3 2 2 2 2" xfId="7732"/>
    <cellStyle name="40 % - Akzent5 7 3 2 2 2 3" xfId="7733"/>
    <cellStyle name="40 % - Akzent5 7 3 2 2 3" xfId="7734"/>
    <cellStyle name="40 % - Akzent5 7 3 2 2 3 2" xfId="7735"/>
    <cellStyle name="40 % - Akzent5 7 3 2 2 3 3" xfId="7736"/>
    <cellStyle name="40 % - Akzent5 7 3 2 2 4" xfId="7737"/>
    <cellStyle name="40 % - Akzent5 7 3 2 2 4 2" xfId="7738"/>
    <cellStyle name="40 % - Akzent5 7 3 2 2 5" xfId="7739"/>
    <cellStyle name="40 % - Akzent5 7 3 2 2 6" xfId="7740"/>
    <cellStyle name="40 % - Akzent5 7 3 2 3" xfId="7741"/>
    <cellStyle name="40 % - Akzent5 7 3 2 3 2" xfId="7742"/>
    <cellStyle name="40 % - Akzent5 7 3 2 3 3" xfId="7743"/>
    <cellStyle name="40 % - Akzent5 7 3 2 4" xfId="7744"/>
    <cellStyle name="40 % - Akzent5 7 3 2 4 2" xfId="7745"/>
    <cellStyle name="40 % - Akzent5 7 3 2 4 3" xfId="7746"/>
    <cellStyle name="40 % - Akzent5 7 3 2 5" xfId="7747"/>
    <cellStyle name="40 % - Akzent5 7 3 2 5 2" xfId="7748"/>
    <cellStyle name="40 % - Akzent5 7 3 2 6" xfId="7749"/>
    <cellStyle name="40 % - Akzent5 7 3 2 7" xfId="7750"/>
    <cellStyle name="40 % - Akzent5 7 3 3" xfId="7751"/>
    <cellStyle name="40 % - Akzent5 7 3 3 2" xfId="7752"/>
    <cellStyle name="40 % - Akzent5 7 3 3 2 2" xfId="7753"/>
    <cellStyle name="40 % - Akzent5 7 3 3 2 3" xfId="7754"/>
    <cellStyle name="40 % - Akzent5 7 3 3 3" xfId="7755"/>
    <cellStyle name="40 % - Akzent5 7 3 3 3 2" xfId="7756"/>
    <cellStyle name="40 % - Akzent5 7 3 3 3 3" xfId="7757"/>
    <cellStyle name="40 % - Akzent5 7 3 3 4" xfId="7758"/>
    <cellStyle name="40 % - Akzent5 7 3 3 4 2" xfId="7759"/>
    <cellStyle name="40 % - Akzent5 7 3 3 5" xfId="7760"/>
    <cellStyle name="40 % - Akzent5 7 3 3 6" xfId="7761"/>
    <cellStyle name="40 % - Akzent5 7 3 4" xfId="7762"/>
    <cellStyle name="40 % - Akzent5 7 3 4 2" xfId="7763"/>
    <cellStyle name="40 % - Akzent5 7 3 4 3" xfId="7764"/>
    <cellStyle name="40 % - Akzent5 7 3 5" xfId="7765"/>
    <cellStyle name="40 % - Akzent5 7 3 5 2" xfId="7766"/>
    <cellStyle name="40 % - Akzent5 7 3 5 3" xfId="7767"/>
    <cellStyle name="40 % - Akzent5 7 3 6" xfId="7768"/>
    <cellStyle name="40 % - Akzent5 7 3 6 2" xfId="7769"/>
    <cellStyle name="40 % - Akzent5 7 3 7" xfId="7770"/>
    <cellStyle name="40 % - Akzent5 7 3 8" xfId="7771"/>
    <cellStyle name="40 % - Akzent5 7 4" xfId="7772"/>
    <cellStyle name="40 % - Akzent5 7 4 2" xfId="7773"/>
    <cellStyle name="40 % - Akzent5 7 4 2 2" xfId="7774"/>
    <cellStyle name="40 % - Akzent5 7 4 2 2 2" xfId="7775"/>
    <cellStyle name="40 % - Akzent5 7 4 2 2 3" xfId="7776"/>
    <cellStyle name="40 % - Akzent5 7 4 2 3" xfId="7777"/>
    <cellStyle name="40 % - Akzent5 7 4 2 3 2" xfId="7778"/>
    <cellStyle name="40 % - Akzent5 7 4 2 3 3" xfId="7779"/>
    <cellStyle name="40 % - Akzent5 7 4 2 4" xfId="7780"/>
    <cellStyle name="40 % - Akzent5 7 4 2 4 2" xfId="7781"/>
    <cellStyle name="40 % - Akzent5 7 4 2 5" xfId="7782"/>
    <cellStyle name="40 % - Akzent5 7 4 2 6" xfId="7783"/>
    <cellStyle name="40 % - Akzent5 7 4 3" xfId="7784"/>
    <cellStyle name="40 % - Akzent5 7 4 3 2" xfId="7785"/>
    <cellStyle name="40 % - Akzent5 7 4 3 3" xfId="7786"/>
    <cellStyle name="40 % - Akzent5 7 4 4" xfId="7787"/>
    <cellStyle name="40 % - Akzent5 7 4 4 2" xfId="7788"/>
    <cellStyle name="40 % - Akzent5 7 4 4 3" xfId="7789"/>
    <cellStyle name="40 % - Akzent5 7 4 5" xfId="7790"/>
    <cellStyle name="40 % - Akzent5 7 4 5 2" xfId="7791"/>
    <cellStyle name="40 % - Akzent5 7 4 6" xfId="7792"/>
    <cellStyle name="40 % - Akzent5 7 4 7" xfId="7793"/>
    <cellStyle name="40 % - Akzent5 7 5" xfId="7794"/>
    <cellStyle name="40 % - Akzent5 7 5 2" xfId="7795"/>
    <cellStyle name="40 % - Akzent5 7 5 2 2" xfId="7796"/>
    <cellStyle name="40 % - Akzent5 7 5 2 3" xfId="7797"/>
    <cellStyle name="40 % - Akzent5 7 5 3" xfId="7798"/>
    <cellStyle name="40 % - Akzent5 7 5 3 2" xfId="7799"/>
    <cellStyle name="40 % - Akzent5 7 5 3 3" xfId="7800"/>
    <cellStyle name="40 % - Akzent5 7 5 4" xfId="7801"/>
    <cellStyle name="40 % - Akzent5 7 5 4 2" xfId="7802"/>
    <cellStyle name="40 % - Akzent5 7 5 5" xfId="7803"/>
    <cellStyle name="40 % - Akzent5 7 5 6" xfId="7804"/>
    <cellStyle name="40 % - Akzent5 7 6" xfId="7805"/>
    <cellStyle name="40 % - Akzent5 7 6 2" xfId="7806"/>
    <cellStyle name="40 % - Akzent5 7 6 3" xfId="7807"/>
    <cellStyle name="40 % - Akzent5 7 7" xfId="7808"/>
    <cellStyle name="40 % - Akzent5 7 7 2" xfId="7809"/>
    <cellStyle name="40 % - Akzent5 7 7 3" xfId="7810"/>
    <cellStyle name="40 % - Akzent5 7 8" xfId="7811"/>
    <cellStyle name="40 % - Akzent5 7 8 2" xfId="7812"/>
    <cellStyle name="40 % - Akzent5 7 9" xfId="7813"/>
    <cellStyle name="40 % - Akzent5 8" xfId="7814"/>
    <cellStyle name="40 % - Akzent5 8 2" xfId="7815"/>
    <cellStyle name="40 % - Akzent5 8 2 2" xfId="7816"/>
    <cellStyle name="40 % - Akzent5 8 2 2 2" xfId="7817"/>
    <cellStyle name="40 % - Akzent5 8 2 2 2 2" xfId="7818"/>
    <cellStyle name="40 % - Akzent5 8 2 2 2 3" xfId="7819"/>
    <cellStyle name="40 % - Akzent5 8 2 2 3" xfId="7820"/>
    <cellStyle name="40 % - Akzent5 8 2 2 3 2" xfId="7821"/>
    <cellStyle name="40 % - Akzent5 8 2 2 3 3" xfId="7822"/>
    <cellStyle name="40 % - Akzent5 8 2 2 4" xfId="7823"/>
    <cellStyle name="40 % - Akzent5 8 2 2 4 2" xfId="7824"/>
    <cellStyle name="40 % - Akzent5 8 2 2 5" xfId="7825"/>
    <cellStyle name="40 % - Akzent5 8 2 2 6" xfId="7826"/>
    <cellStyle name="40 % - Akzent5 8 2 3" xfId="7827"/>
    <cellStyle name="40 % - Akzent5 8 2 3 2" xfId="7828"/>
    <cellStyle name="40 % - Akzent5 8 2 3 3" xfId="7829"/>
    <cellStyle name="40 % - Akzent5 8 2 4" xfId="7830"/>
    <cellStyle name="40 % - Akzent5 8 2 4 2" xfId="7831"/>
    <cellStyle name="40 % - Akzent5 8 2 4 3" xfId="7832"/>
    <cellStyle name="40 % - Akzent5 8 2 5" xfId="7833"/>
    <cellStyle name="40 % - Akzent5 8 2 5 2" xfId="7834"/>
    <cellStyle name="40 % - Akzent5 8 2 6" xfId="7835"/>
    <cellStyle name="40 % - Akzent5 8 2 7" xfId="7836"/>
    <cellStyle name="40 % - Akzent5 8 3" xfId="7837"/>
    <cellStyle name="40 % - Akzent5 8 3 2" xfId="7838"/>
    <cellStyle name="40 % - Akzent5 8 3 2 2" xfId="7839"/>
    <cellStyle name="40 % - Akzent5 8 3 2 3" xfId="7840"/>
    <cellStyle name="40 % - Akzent5 8 3 3" xfId="7841"/>
    <cellStyle name="40 % - Akzent5 8 3 3 2" xfId="7842"/>
    <cellStyle name="40 % - Akzent5 8 3 3 3" xfId="7843"/>
    <cellStyle name="40 % - Akzent5 8 3 4" xfId="7844"/>
    <cellStyle name="40 % - Akzent5 8 3 4 2" xfId="7845"/>
    <cellStyle name="40 % - Akzent5 8 3 5" xfId="7846"/>
    <cellStyle name="40 % - Akzent5 8 3 6" xfId="7847"/>
    <cellStyle name="40 % - Akzent5 8 4" xfId="7848"/>
    <cellStyle name="40 % - Akzent5 8 4 2" xfId="7849"/>
    <cellStyle name="40 % - Akzent5 8 4 3" xfId="7850"/>
    <cellStyle name="40 % - Akzent5 8 5" xfId="7851"/>
    <cellStyle name="40 % - Akzent5 8 5 2" xfId="7852"/>
    <cellStyle name="40 % - Akzent5 8 5 3" xfId="7853"/>
    <cellStyle name="40 % - Akzent5 8 6" xfId="7854"/>
    <cellStyle name="40 % - Akzent5 8 6 2" xfId="7855"/>
    <cellStyle name="40 % - Akzent5 8 7" xfId="7856"/>
    <cellStyle name="40 % - Akzent5 8 8" xfId="7857"/>
    <cellStyle name="40 % - Akzent6 2" xfId="197"/>
    <cellStyle name="40 % - Akzent6 2 2" xfId="198"/>
    <cellStyle name="40 % - Akzent6 2 2 2" xfId="199"/>
    <cellStyle name="40 % - Akzent6 2 2 3" xfId="33103"/>
    <cellStyle name="40 % - Akzent6 2 2 4" xfId="33178"/>
    <cellStyle name="40 % - Akzent6 2 2 5" xfId="33253"/>
    <cellStyle name="40 % - Akzent6 2 2 6" xfId="33328"/>
    <cellStyle name="40 % - Akzent6 2 3" xfId="200"/>
    <cellStyle name="40 % - Akzent6 2 3 2" xfId="33104"/>
    <cellStyle name="40 % - Akzent6 2 3 3" xfId="33179"/>
    <cellStyle name="40 % - Akzent6 2 3 4" xfId="33254"/>
    <cellStyle name="40 % - Akzent6 2 3 5" xfId="33329"/>
    <cellStyle name="40 % - Akzent6 2 4" xfId="201"/>
    <cellStyle name="40 % - Akzent6 2 4 2" xfId="33105"/>
    <cellStyle name="40 % - Akzent6 2 4 3" xfId="33180"/>
    <cellStyle name="40 % - Akzent6 2 4 4" xfId="33255"/>
    <cellStyle name="40 % - Akzent6 2 4 5" xfId="33330"/>
    <cellStyle name="40 % - Akzent6 2 5" xfId="202"/>
    <cellStyle name="40 % - Akzent6 2 6" xfId="33102"/>
    <cellStyle name="40 % - Akzent6 2 7" xfId="33177"/>
    <cellStyle name="40 % - Akzent6 2 8" xfId="33252"/>
    <cellStyle name="40 % - Akzent6 2 9" xfId="33327"/>
    <cellStyle name="40 % - Akzent6 3" xfId="203"/>
    <cellStyle name="40 % - Akzent6 3 2" xfId="204"/>
    <cellStyle name="40 % - Akzent6 3 2 10" xfId="7858"/>
    <cellStyle name="40 % - Akzent6 3 2 11" xfId="7859"/>
    <cellStyle name="40 % - Akzent6 3 2 12" xfId="33106"/>
    <cellStyle name="40 % - Akzent6 3 2 13" xfId="33181"/>
    <cellStyle name="40 % - Akzent6 3 2 14" xfId="33256"/>
    <cellStyle name="40 % - Akzent6 3 2 15" xfId="33331"/>
    <cellStyle name="40 % - Akzent6 3 2 2" xfId="7860"/>
    <cellStyle name="40 % - Akzent6 3 2 2 10" xfId="7861"/>
    <cellStyle name="40 % - Akzent6 3 2 2 2" xfId="7862"/>
    <cellStyle name="40 % - Akzent6 3 2 2 2 2" xfId="7863"/>
    <cellStyle name="40 % - Akzent6 3 2 2 2 2 2" xfId="7864"/>
    <cellStyle name="40 % - Akzent6 3 2 2 2 2 2 2" xfId="7865"/>
    <cellStyle name="40 % - Akzent6 3 2 2 2 2 2 2 2" xfId="7866"/>
    <cellStyle name="40 % - Akzent6 3 2 2 2 2 2 2 3" xfId="7867"/>
    <cellStyle name="40 % - Akzent6 3 2 2 2 2 2 3" xfId="7868"/>
    <cellStyle name="40 % - Akzent6 3 2 2 2 2 2 3 2" xfId="7869"/>
    <cellStyle name="40 % - Akzent6 3 2 2 2 2 2 3 3" xfId="7870"/>
    <cellStyle name="40 % - Akzent6 3 2 2 2 2 2 4" xfId="7871"/>
    <cellStyle name="40 % - Akzent6 3 2 2 2 2 2 4 2" xfId="7872"/>
    <cellStyle name="40 % - Akzent6 3 2 2 2 2 2 5" xfId="7873"/>
    <cellStyle name="40 % - Akzent6 3 2 2 2 2 2 6" xfId="7874"/>
    <cellStyle name="40 % - Akzent6 3 2 2 2 2 3" xfId="7875"/>
    <cellStyle name="40 % - Akzent6 3 2 2 2 2 3 2" xfId="7876"/>
    <cellStyle name="40 % - Akzent6 3 2 2 2 2 3 3" xfId="7877"/>
    <cellStyle name="40 % - Akzent6 3 2 2 2 2 4" xfId="7878"/>
    <cellStyle name="40 % - Akzent6 3 2 2 2 2 4 2" xfId="7879"/>
    <cellStyle name="40 % - Akzent6 3 2 2 2 2 4 3" xfId="7880"/>
    <cellStyle name="40 % - Akzent6 3 2 2 2 2 5" xfId="7881"/>
    <cellStyle name="40 % - Akzent6 3 2 2 2 2 5 2" xfId="7882"/>
    <cellStyle name="40 % - Akzent6 3 2 2 2 2 6" xfId="7883"/>
    <cellStyle name="40 % - Akzent6 3 2 2 2 2 7" xfId="7884"/>
    <cellStyle name="40 % - Akzent6 3 2 2 2 3" xfId="7885"/>
    <cellStyle name="40 % - Akzent6 3 2 2 2 3 2" xfId="7886"/>
    <cellStyle name="40 % - Akzent6 3 2 2 2 3 2 2" xfId="7887"/>
    <cellStyle name="40 % - Akzent6 3 2 2 2 3 2 3" xfId="7888"/>
    <cellStyle name="40 % - Akzent6 3 2 2 2 3 3" xfId="7889"/>
    <cellStyle name="40 % - Akzent6 3 2 2 2 3 3 2" xfId="7890"/>
    <cellStyle name="40 % - Akzent6 3 2 2 2 3 3 3" xfId="7891"/>
    <cellStyle name="40 % - Akzent6 3 2 2 2 3 4" xfId="7892"/>
    <cellStyle name="40 % - Akzent6 3 2 2 2 3 4 2" xfId="7893"/>
    <cellStyle name="40 % - Akzent6 3 2 2 2 3 5" xfId="7894"/>
    <cellStyle name="40 % - Akzent6 3 2 2 2 3 6" xfId="7895"/>
    <cellStyle name="40 % - Akzent6 3 2 2 2 4" xfId="7896"/>
    <cellStyle name="40 % - Akzent6 3 2 2 2 4 2" xfId="7897"/>
    <cellStyle name="40 % - Akzent6 3 2 2 2 4 3" xfId="7898"/>
    <cellStyle name="40 % - Akzent6 3 2 2 2 5" xfId="7899"/>
    <cellStyle name="40 % - Akzent6 3 2 2 2 5 2" xfId="7900"/>
    <cellStyle name="40 % - Akzent6 3 2 2 2 5 3" xfId="7901"/>
    <cellStyle name="40 % - Akzent6 3 2 2 2 6" xfId="7902"/>
    <cellStyle name="40 % - Akzent6 3 2 2 2 6 2" xfId="7903"/>
    <cellStyle name="40 % - Akzent6 3 2 2 2 7" xfId="7904"/>
    <cellStyle name="40 % - Akzent6 3 2 2 2 8" xfId="7905"/>
    <cellStyle name="40 % - Akzent6 3 2 2 3" xfId="7906"/>
    <cellStyle name="40 % - Akzent6 3 2 2 3 2" xfId="7907"/>
    <cellStyle name="40 % - Akzent6 3 2 2 3 2 2" xfId="7908"/>
    <cellStyle name="40 % - Akzent6 3 2 2 3 2 2 2" xfId="7909"/>
    <cellStyle name="40 % - Akzent6 3 2 2 3 2 2 2 2" xfId="7910"/>
    <cellStyle name="40 % - Akzent6 3 2 2 3 2 2 2 3" xfId="7911"/>
    <cellStyle name="40 % - Akzent6 3 2 2 3 2 2 3" xfId="7912"/>
    <cellStyle name="40 % - Akzent6 3 2 2 3 2 2 3 2" xfId="7913"/>
    <cellStyle name="40 % - Akzent6 3 2 2 3 2 2 3 3" xfId="7914"/>
    <cellStyle name="40 % - Akzent6 3 2 2 3 2 2 4" xfId="7915"/>
    <cellStyle name="40 % - Akzent6 3 2 2 3 2 2 4 2" xfId="7916"/>
    <cellStyle name="40 % - Akzent6 3 2 2 3 2 2 5" xfId="7917"/>
    <cellStyle name="40 % - Akzent6 3 2 2 3 2 2 6" xfId="7918"/>
    <cellStyle name="40 % - Akzent6 3 2 2 3 2 3" xfId="7919"/>
    <cellStyle name="40 % - Akzent6 3 2 2 3 2 3 2" xfId="7920"/>
    <cellStyle name="40 % - Akzent6 3 2 2 3 2 3 3" xfId="7921"/>
    <cellStyle name="40 % - Akzent6 3 2 2 3 2 4" xfId="7922"/>
    <cellStyle name="40 % - Akzent6 3 2 2 3 2 4 2" xfId="7923"/>
    <cellStyle name="40 % - Akzent6 3 2 2 3 2 4 3" xfId="7924"/>
    <cellStyle name="40 % - Akzent6 3 2 2 3 2 5" xfId="7925"/>
    <cellStyle name="40 % - Akzent6 3 2 2 3 2 5 2" xfId="7926"/>
    <cellStyle name="40 % - Akzent6 3 2 2 3 2 6" xfId="7927"/>
    <cellStyle name="40 % - Akzent6 3 2 2 3 2 7" xfId="7928"/>
    <cellStyle name="40 % - Akzent6 3 2 2 3 3" xfId="7929"/>
    <cellStyle name="40 % - Akzent6 3 2 2 3 3 2" xfId="7930"/>
    <cellStyle name="40 % - Akzent6 3 2 2 3 3 2 2" xfId="7931"/>
    <cellStyle name="40 % - Akzent6 3 2 2 3 3 2 3" xfId="7932"/>
    <cellStyle name="40 % - Akzent6 3 2 2 3 3 3" xfId="7933"/>
    <cellStyle name="40 % - Akzent6 3 2 2 3 3 3 2" xfId="7934"/>
    <cellStyle name="40 % - Akzent6 3 2 2 3 3 3 3" xfId="7935"/>
    <cellStyle name="40 % - Akzent6 3 2 2 3 3 4" xfId="7936"/>
    <cellStyle name="40 % - Akzent6 3 2 2 3 3 4 2" xfId="7937"/>
    <cellStyle name="40 % - Akzent6 3 2 2 3 3 5" xfId="7938"/>
    <cellStyle name="40 % - Akzent6 3 2 2 3 3 6" xfId="7939"/>
    <cellStyle name="40 % - Akzent6 3 2 2 3 4" xfId="7940"/>
    <cellStyle name="40 % - Akzent6 3 2 2 3 4 2" xfId="7941"/>
    <cellStyle name="40 % - Akzent6 3 2 2 3 4 3" xfId="7942"/>
    <cellStyle name="40 % - Akzent6 3 2 2 3 5" xfId="7943"/>
    <cellStyle name="40 % - Akzent6 3 2 2 3 5 2" xfId="7944"/>
    <cellStyle name="40 % - Akzent6 3 2 2 3 5 3" xfId="7945"/>
    <cellStyle name="40 % - Akzent6 3 2 2 3 6" xfId="7946"/>
    <cellStyle name="40 % - Akzent6 3 2 2 3 6 2" xfId="7947"/>
    <cellStyle name="40 % - Akzent6 3 2 2 3 7" xfId="7948"/>
    <cellStyle name="40 % - Akzent6 3 2 2 3 8" xfId="7949"/>
    <cellStyle name="40 % - Akzent6 3 2 2 4" xfId="7950"/>
    <cellStyle name="40 % - Akzent6 3 2 2 4 2" xfId="7951"/>
    <cellStyle name="40 % - Akzent6 3 2 2 4 2 2" xfId="7952"/>
    <cellStyle name="40 % - Akzent6 3 2 2 4 2 2 2" xfId="7953"/>
    <cellStyle name="40 % - Akzent6 3 2 2 4 2 2 3" xfId="7954"/>
    <cellStyle name="40 % - Akzent6 3 2 2 4 2 3" xfId="7955"/>
    <cellStyle name="40 % - Akzent6 3 2 2 4 2 3 2" xfId="7956"/>
    <cellStyle name="40 % - Akzent6 3 2 2 4 2 3 3" xfId="7957"/>
    <cellStyle name="40 % - Akzent6 3 2 2 4 2 4" xfId="7958"/>
    <cellStyle name="40 % - Akzent6 3 2 2 4 2 4 2" xfId="7959"/>
    <cellStyle name="40 % - Akzent6 3 2 2 4 2 5" xfId="7960"/>
    <cellStyle name="40 % - Akzent6 3 2 2 4 2 6" xfId="7961"/>
    <cellStyle name="40 % - Akzent6 3 2 2 4 3" xfId="7962"/>
    <cellStyle name="40 % - Akzent6 3 2 2 4 3 2" xfId="7963"/>
    <cellStyle name="40 % - Akzent6 3 2 2 4 3 3" xfId="7964"/>
    <cellStyle name="40 % - Akzent6 3 2 2 4 4" xfId="7965"/>
    <cellStyle name="40 % - Akzent6 3 2 2 4 4 2" xfId="7966"/>
    <cellStyle name="40 % - Akzent6 3 2 2 4 4 3" xfId="7967"/>
    <cellStyle name="40 % - Akzent6 3 2 2 4 5" xfId="7968"/>
    <cellStyle name="40 % - Akzent6 3 2 2 4 5 2" xfId="7969"/>
    <cellStyle name="40 % - Akzent6 3 2 2 4 6" xfId="7970"/>
    <cellStyle name="40 % - Akzent6 3 2 2 4 7" xfId="7971"/>
    <cellStyle name="40 % - Akzent6 3 2 2 5" xfId="7972"/>
    <cellStyle name="40 % - Akzent6 3 2 2 5 2" xfId="7973"/>
    <cellStyle name="40 % - Akzent6 3 2 2 5 2 2" xfId="7974"/>
    <cellStyle name="40 % - Akzent6 3 2 2 5 2 3" xfId="7975"/>
    <cellStyle name="40 % - Akzent6 3 2 2 5 3" xfId="7976"/>
    <cellStyle name="40 % - Akzent6 3 2 2 5 3 2" xfId="7977"/>
    <cellStyle name="40 % - Akzent6 3 2 2 5 3 3" xfId="7978"/>
    <cellStyle name="40 % - Akzent6 3 2 2 5 4" xfId="7979"/>
    <cellStyle name="40 % - Akzent6 3 2 2 5 4 2" xfId="7980"/>
    <cellStyle name="40 % - Akzent6 3 2 2 5 5" xfId="7981"/>
    <cellStyle name="40 % - Akzent6 3 2 2 5 6" xfId="7982"/>
    <cellStyle name="40 % - Akzent6 3 2 2 6" xfId="7983"/>
    <cellStyle name="40 % - Akzent6 3 2 2 6 2" xfId="7984"/>
    <cellStyle name="40 % - Akzent6 3 2 2 6 3" xfId="7985"/>
    <cellStyle name="40 % - Akzent6 3 2 2 7" xfId="7986"/>
    <cellStyle name="40 % - Akzent6 3 2 2 7 2" xfId="7987"/>
    <cellStyle name="40 % - Akzent6 3 2 2 7 3" xfId="7988"/>
    <cellStyle name="40 % - Akzent6 3 2 2 8" xfId="7989"/>
    <cellStyle name="40 % - Akzent6 3 2 2 8 2" xfId="7990"/>
    <cellStyle name="40 % - Akzent6 3 2 2 9" xfId="7991"/>
    <cellStyle name="40 % - Akzent6 3 2 3" xfId="7992"/>
    <cellStyle name="40 % - Akzent6 3 2 3 2" xfId="7993"/>
    <cellStyle name="40 % - Akzent6 3 2 3 2 2" xfId="7994"/>
    <cellStyle name="40 % - Akzent6 3 2 3 2 2 2" xfId="7995"/>
    <cellStyle name="40 % - Akzent6 3 2 3 2 2 2 2" xfId="7996"/>
    <cellStyle name="40 % - Akzent6 3 2 3 2 2 2 3" xfId="7997"/>
    <cellStyle name="40 % - Akzent6 3 2 3 2 2 3" xfId="7998"/>
    <cellStyle name="40 % - Akzent6 3 2 3 2 2 3 2" xfId="7999"/>
    <cellStyle name="40 % - Akzent6 3 2 3 2 2 3 3" xfId="8000"/>
    <cellStyle name="40 % - Akzent6 3 2 3 2 2 4" xfId="8001"/>
    <cellStyle name="40 % - Akzent6 3 2 3 2 2 4 2" xfId="8002"/>
    <cellStyle name="40 % - Akzent6 3 2 3 2 2 5" xfId="8003"/>
    <cellStyle name="40 % - Akzent6 3 2 3 2 2 6" xfId="8004"/>
    <cellStyle name="40 % - Akzent6 3 2 3 2 3" xfId="8005"/>
    <cellStyle name="40 % - Akzent6 3 2 3 2 3 2" xfId="8006"/>
    <cellStyle name="40 % - Akzent6 3 2 3 2 3 3" xfId="8007"/>
    <cellStyle name="40 % - Akzent6 3 2 3 2 4" xfId="8008"/>
    <cellStyle name="40 % - Akzent6 3 2 3 2 4 2" xfId="8009"/>
    <cellStyle name="40 % - Akzent6 3 2 3 2 4 3" xfId="8010"/>
    <cellStyle name="40 % - Akzent6 3 2 3 2 5" xfId="8011"/>
    <cellStyle name="40 % - Akzent6 3 2 3 2 5 2" xfId="8012"/>
    <cellStyle name="40 % - Akzent6 3 2 3 2 6" xfId="8013"/>
    <cellStyle name="40 % - Akzent6 3 2 3 2 7" xfId="8014"/>
    <cellStyle name="40 % - Akzent6 3 2 3 3" xfId="8015"/>
    <cellStyle name="40 % - Akzent6 3 2 3 3 2" xfId="8016"/>
    <cellStyle name="40 % - Akzent6 3 2 3 3 2 2" xfId="8017"/>
    <cellStyle name="40 % - Akzent6 3 2 3 3 2 3" xfId="8018"/>
    <cellStyle name="40 % - Akzent6 3 2 3 3 3" xfId="8019"/>
    <cellStyle name="40 % - Akzent6 3 2 3 3 3 2" xfId="8020"/>
    <cellStyle name="40 % - Akzent6 3 2 3 3 3 3" xfId="8021"/>
    <cellStyle name="40 % - Akzent6 3 2 3 3 4" xfId="8022"/>
    <cellStyle name="40 % - Akzent6 3 2 3 3 4 2" xfId="8023"/>
    <cellStyle name="40 % - Akzent6 3 2 3 3 5" xfId="8024"/>
    <cellStyle name="40 % - Akzent6 3 2 3 3 6" xfId="8025"/>
    <cellStyle name="40 % - Akzent6 3 2 3 4" xfId="8026"/>
    <cellStyle name="40 % - Akzent6 3 2 3 4 2" xfId="8027"/>
    <cellStyle name="40 % - Akzent6 3 2 3 4 3" xfId="8028"/>
    <cellStyle name="40 % - Akzent6 3 2 3 5" xfId="8029"/>
    <cellStyle name="40 % - Akzent6 3 2 3 5 2" xfId="8030"/>
    <cellStyle name="40 % - Akzent6 3 2 3 5 3" xfId="8031"/>
    <cellStyle name="40 % - Akzent6 3 2 3 6" xfId="8032"/>
    <cellStyle name="40 % - Akzent6 3 2 3 6 2" xfId="8033"/>
    <cellStyle name="40 % - Akzent6 3 2 3 7" xfId="8034"/>
    <cellStyle name="40 % - Akzent6 3 2 3 8" xfId="8035"/>
    <cellStyle name="40 % - Akzent6 3 2 4" xfId="8036"/>
    <cellStyle name="40 % - Akzent6 3 2 4 2" xfId="8037"/>
    <cellStyle name="40 % - Akzent6 3 2 4 2 2" xfId="8038"/>
    <cellStyle name="40 % - Akzent6 3 2 4 2 2 2" xfId="8039"/>
    <cellStyle name="40 % - Akzent6 3 2 4 2 2 2 2" xfId="8040"/>
    <cellStyle name="40 % - Akzent6 3 2 4 2 2 2 3" xfId="8041"/>
    <cellStyle name="40 % - Akzent6 3 2 4 2 2 3" xfId="8042"/>
    <cellStyle name="40 % - Akzent6 3 2 4 2 2 3 2" xfId="8043"/>
    <cellStyle name="40 % - Akzent6 3 2 4 2 2 3 3" xfId="8044"/>
    <cellStyle name="40 % - Akzent6 3 2 4 2 2 4" xfId="8045"/>
    <cellStyle name="40 % - Akzent6 3 2 4 2 2 4 2" xfId="8046"/>
    <cellStyle name="40 % - Akzent6 3 2 4 2 2 5" xfId="8047"/>
    <cellStyle name="40 % - Akzent6 3 2 4 2 2 6" xfId="8048"/>
    <cellStyle name="40 % - Akzent6 3 2 4 2 3" xfId="8049"/>
    <cellStyle name="40 % - Akzent6 3 2 4 2 3 2" xfId="8050"/>
    <cellStyle name="40 % - Akzent6 3 2 4 2 3 3" xfId="8051"/>
    <cellStyle name="40 % - Akzent6 3 2 4 2 4" xfId="8052"/>
    <cellStyle name="40 % - Akzent6 3 2 4 2 4 2" xfId="8053"/>
    <cellStyle name="40 % - Akzent6 3 2 4 2 4 3" xfId="8054"/>
    <cellStyle name="40 % - Akzent6 3 2 4 2 5" xfId="8055"/>
    <cellStyle name="40 % - Akzent6 3 2 4 2 5 2" xfId="8056"/>
    <cellStyle name="40 % - Akzent6 3 2 4 2 6" xfId="8057"/>
    <cellStyle name="40 % - Akzent6 3 2 4 2 7" xfId="8058"/>
    <cellStyle name="40 % - Akzent6 3 2 4 3" xfId="8059"/>
    <cellStyle name="40 % - Akzent6 3 2 4 3 2" xfId="8060"/>
    <cellStyle name="40 % - Akzent6 3 2 4 3 2 2" xfId="8061"/>
    <cellStyle name="40 % - Akzent6 3 2 4 3 2 3" xfId="8062"/>
    <cellStyle name="40 % - Akzent6 3 2 4 3 3" xfId="8063"/>
    <cellStyle name="40 % - Akzent6 3 2 4 3 3 2" xfId="8064"/>
    <cellStyle name="40 % - Akzent6 3 2 4 3 3 3" xfId="8065"/>
    <cellStyle name="40 % - Akzent6 3 2 4 3 4" xfId="8066"/>
    <cellStyle name="40 % - Akzent6 3 2 4 3 4 2" xfId="8067"/>
    <cellStyle name="40 % - Akzent6 3 2 4 3 5" xfId="8068"/>
    <cellStyle name="40 % - Akzent6 3 2 4 3 6" xfId="8069"/>
    <cellStyle name="40 % - Akzent6 3 2 4 4" xfId="8070"/>
    <cellStyle name="40 % - Akzent6 3 2 4 4 2" xfId="8071"/>
    <cellStyle name="40 % - Akzent6 3 2 4 4 3" xfId="8072"/>
    <cellStyle name="40 % - Akzent6 3 2 4 5" xfId="8073"/>
    <cellStyle name="40 % - Akzent6 3 2 4 5 2" xfId="8074"/>
    <cellStyle name="40 % - Akzent6 3 2 4 5 3" xfId="8075"/>
    <cellStyle name="40 % - Akzent6 3 2 4 6" xfId="8076"/>
    <cellStyle name="40 % - Akzent6 3 2 4 6 2" xfId="8077"/>
    <cellStyle name="40 % - Akzent6 3 2 4 7" xfId="8078"/>
    <cellStyle name="40 % - Akzent6 3 2 4 8" xfId="8079"/>
    <cellStyle name="40 % - Akzent6 3 2 5" xfId="8080"/>
    <cellStyle name="40 % - Akzent6 3 2 5 2" xfId="8081"/>
    <cellStyle name="40 % - Akzent6 3 2 5 2 2" xfId="8082"/>
    <cellStyle name="40 % - Akzent6 3 2 5 2 2 2" xfId="8083"/>
    <cellStyle name="40 % - Akzent6 3 2 5 2 2 3" xfId="8084"/>
    <cellStyle name="40 % - Akzent6 3 2 5 2 3" xfId="8085"/>
    <cellStyle name="40 % - Akzent6 3 2 5 2 3 2" xfId="8086"/>
    <cellStyle name="40 % - Akzent6 3 2 5 2 3 3" xfId="8087"/>
    <cellStyle name="40 % - Akzent6 3 2 5 2 4" xfId="8088"/>
    <cellStyle name="40 % - Akzent6 3 2 5 2 4 2" xfId="8089"/>
    <cellStyle name="40 % - Akzent6 3 2 5 2 5" xfId="8090"/>
    <cellStyle name="40 % - Akzent6 3 2 5 2 6" xfId="8091"/>
    <cellStyle name="40 % - Akzent6 3 2 5 3" xfId="8092"/>
    <cellStyle name="40 % - Akzent6 3 2 5 3 2" xfId="8093"/>
    <cellStyle name="40 % - Akzent6 3 2 5 3 3" xfId="8094"/>
    <cellStyle name="40 % - Akzent6 3 2 5 4" xfId="8095"/>
    <cellStyle name="40 % - Akzent6 3 2 5 4 2" xfId="8096"/>
    <cellStyle name="40 % - Akzent6 3 2 5 4 3" xfId="8097"/>
    <cellStyle name="40 % - Akzent6 3 2 5 5" xfId="8098"/>
    <cellStyle name="40 % - Akzent6 3 2 5 5 2" xfId="8099"/>
    <cellStyle name="40 % - Akzent6 3 2 5 6" xfId="8100"/>
    <cellStyle name="40 % - Akzent6 3 2 5 7" xfId="8101"/>
    <cellStyle name="40 % - Akzent6 3 2 6" xfId="8102"/>
    <cellStyle name="40 % - Akzent6 3 2 6 2" xfId="8103"/>
    <cellStyle name="40 % - Akzent6 3 2 6 2 2" xfId="8104"/>
    <cellStyle name="40 % - Akzent6 3 2 6 2 3" xfId="8105"/>
    <cellStyle name="40 % - Akzent6 3 2 6 3" xfId="8106"/>
    <cellStyle name="40 % - Akzent6 3 2 6 3 2" xfId="8107"/>
    <cellStyle name="40 % - Akzent6 3 2 6 3 3" xfId="8108"/>
    <cellStyle name="40 % - Akzent6 3 2 6 4" xfId="8109"/>
    <cellStyle name="40 % - Akzent6 3 2 6 4 2" xfId="8110"/>
    <cellStyle name="40 % - Akzent6 3 2 6 5" xfId="8111"/>
    <cellStyle name="40 % - Akzent6 3 2 6 6" xfId="8112"/>
    <cellStyle name="40 % - Akzent6 3 2 7" xfId="8113"/>
    <cellStyle name="40 % - Akzent6 3 2 7 2" xfId="8114"/>
    <cellStyle name="40 % - Akzent6 3 2 7 3" xfId="8115"/>
    <cellStyle name="40 % - Akzent6 3 2 8" xfId="8116"/>
    <cellStyle name="40 % - Akzent6 3 2 8 2" xfId="8117"/>
    <cellStyle name="40 % - Akzent6 3 2 8 3" xfId="8118"/>
    <cellStyle name="40 % - Akzent6 3 2 9" xfId="8119"/>
    <cellStyle name="40 % - Akzent6 3 2 9 2" xfId="8120"/>
    <cellStyle name="40 % - Akzent6 4" xfId="8121"/>
    <cellStyle name="40 % - Akzent6 4 2" xfId="8122"/>
    <cellStyle name="40 % - Akzent6 5" xfId="8123"/>
    <cellStyle name="40 % - Akzent6 5 2" xfId="8124"/>
    <cellStyle name="40 % - Akzent6 5 2 10" xfId="8125"/>
    <cellStyle name="40 % - Akzent6 5 2 11" xfId="8126"/>
    <cellStyle name="40 % - Akzent6 5 2 2" xfId="8127"/>
    <cellStyle name="40 % - Akzent6 5 2 2 10" xfId="8128"/>
    <cellStyle name="40 % - Akzent6 5 2 2 2" xfId="8129"/>
    <cellStyle name="40 % - Akzent6 5 2 2 2 2" xfId="8130"/>
    <cellStyle name="40 % - Akzent6 5 2 2 2 2 2" xfId="8131"/>
    <cellStyle name="40 % - Akzent6 5 2 2 2 2 2 2" xfId="8132"/>
    <cellStyle name="40 % - Akzent6 5 2 2 2 2 2 2 2" xfId="8133"/>
    <cellStyle name="40 % - Akzent6 5 2 2 2 2 2 2 3" xfId="8134"/>
    <cellStyle name="40 % - Akzent6 5 2 2 2 2 2 3" xfId="8135"/>
    <cellStyle name="40 % - Akzent6 5 2 2 2 2 2 3 2" xfId="8136"/>
    <cellStyle name="40 % - Akzent6 5 2 2 2 2 2 3 3" xfId="8137"/>
    <cellStyle name="40 % - Akzent6 5 2 2 2 2 2 4" xfId="8138"/>
    <cellStyle name="40 % - Akzent6 5 2 2 2 2 2 4 2" xfId="8139"/>
    <cellStyle name="40 % - Akzent6 5 2 2 2 2 2 5" xfId="8140"/>
    <cellStyle name="40 % - Akzent6 5 2 2 2 2 2 6" xfId="8141"/>
    <cellStyle name="40 % - Akzent6 5 2 2 2 2 3" xfId="8142"/>
    <cellStyle name="40 % - Akzent6 5 2 2 2 2 3 2" xfId="8143"/>
    <cellStyle name="40 % - Akzent6 5 2 2 2 2 3 3" xfId="8144"/>
    <cellStyle name="40 % - Akzent6 5 2 2 2 2 4" xfId="8145"/>
    <cellStyle name="40 % - Akzent6 5 2 2 2 2 4 2" xfId="8146"/>
    <cellStyle name="40 % - Akzent6 5 2 2 2 2 4 3" xfId="8147"/>
    <cellStyle name="40 % - Akzent6 5 2 2 2 2 5" xfId="8148"/>
    <cellStyle name="40 % - Akzent6 5 2 2 2 2 5 2" xfId="8149"/>
    <cellStyle name="40 % - Akzent6 5 2 2 2 2 6" xfId="8150"/>
    <cellStyle name="40 % - Akzent6 5 2 2 2 2 7" xfId="8151"/>
    <cellStyle name="40 % - Akzent6 5 2 2 2 3" xfId="8152"/>
    <cellStyle name="40 % - Akzent6 5 2 2 2 3 2" xfId="8153"/>
    <cellStyle name="40 % - Akzent6 5 2 2 2 3 2 2" xfId="8154"/>
    <cellStyle name="40 % - Akzent6 5 2 2 2 3 2 3" xfId="8155"/>
    <cellStyle name="40 % - Akzent6 5 2 2 2 3 3" xfId="8156"/>
    <cellStyle name="40 % - Akzent6 5 2 2 2 3 3 2" xfId="8157"/>
    <cellStyle name="40 % - Akzent6 5 2 2 2 3 3 3" xfId="8158"/>
    <cellStyle name="40 % - Akzent6 5 2 2 2 3 4" xfId="8159"/>
    <cellStyle name="40 % - Akzent6 5 2 2 2 3 4 2" xfId="8160"/>
    <cellStyle name="40 % - Akzent6 5 2 2 2 3 5" xfId="8161"/>
    <cellStyle name="40 % - Akzent6 5 2 2 2 3 6" xfId="8162"/>
    <cellStyle name="40 % - Akzent6 5 2 2 2 4" xfId="8163"/>
    <cellStyle name="40 % - Akzent6 5 2 2 2 4 2" xfId="8164"/>
    <cellStyle name="40 % - Akzent6 5 2 2 2 4 3" xfId="8165"/>
    <cellStyle name="40 % - Akzent6 5 2 2 2 5" xfId="8166"/>
    <cellStyle name="40 % - Akzent6 5 2 2 2 5 2" xfId="8167"/>
    <cellStyle name="40 % - Akzent6 5 2 2 2 5 3" xfId="8168"/>
    <cellStyle name="40 % - Akzent6 5 2 2 2 6" xfId="8169"/>
    <cellStyle name="40 % - Akzent6 5 2 2 2 6 2" xfId="8170"/>
    <cellStyle name="40 % - Akzent6 5 2 2 2 7" xfId="8171"/>
    <cellStyle name="40 % - Akzent6 5 2 2 2 8" xfId="8172"/>
    <cellStyle name="40 % - Akzent6 5 2 2 3" xfId="8173"/>
    <cellStyle name="40 % - Akzent6 5 2 2 3 2" xfId="8174"/>
    <cellStyle name="40 % - Akzent6 5 2 2 3 2 2" xfId="8175"/>
    <cellStyle name="40 % - Akzent6 5 2 2 3 2 2 2" xfId="8176"/>
    <cellStyle name="40 % - Akzent6 5 2 2 3 2 2 2 2" xfId="8177"/>
    <cellStyle name="40 % - Akzent6 5 2 2 3 2 2 2 3" xfId="8178"/>
    <cellStyle name="40 % - Akzent6 5 2 2 3 2 2 3" xfId="8179"/>
    <cellStyle name="40 % - Akzent6 5 2 2 3 2 2 3 2" xfId="8180"/>
    <cellStyle name="40 % - Akzent6 5 2 2 3 2 2 3 3" xfId="8181"/>
    <cellStyle name="40 % - Akzent6 5 2 2 3 2 2 4" xfId="8182"/>
    <cellStyle name="40 % - Akzent6 5 2 2 3 2 2 4 2" xfId="8183"/>
    <cellStyle name="40 % - Akzent6 5 2 2 3 2 2 5" xfId="8184"/>
    <cellStyle name="40 % - Akzent6 5 2 2 3 2 2 6" xfId="8185"/>
    <cellStyle name="40 % - Akzent6 5 2 2 3 2 3" xfId="8186"/>
    <cellStyle name="40 % - Akzent6 5 2 2 3 2 3 2" xfId="8187"/>
    <cellStyle name="40 % - Akzent6 5 2 2 3 2 3 3" xfId="8188"/>
    <cellStyle name="40 % - Akzent6 5 2 2 3 2 4" xfId="8189"/>
    <cellStyle name="40 % - Akzent6 5 2 2 3 2 4 2" xfId="8190"/>
    <cellStyle name="40 % - Akzent6 5 2 2 3 2 4 3" xfId="8191"/>
    <cellStyle name="40 % - Akzent6 5 2 2 3 2 5" xfId="8192"/>
    <cellStyle name="40 % - Akzent6 5 2 2 3 2 5 2" xfId="8193"/>
    <cellStyle name="40 % - Akzent6 5 2 2 3 2 6" xfId="8194"/>
    <cellStyle name="40 % - Akzent6 5 2 2 3 2 7" xfId="8195"/>
    <cellStyle name="40 % - Akzent6 5 2 2 3 3" xfId="8196"/>
    <cellStyle name="40 % - Akzent6 5 2 2 3 3 2" xfId="8197"/>
    <cellStyle name="40 % - Akzent6 5 2 2 3 3 2 2" xfId="8198"/>
    <cellStyle name="40 % - Akzent6 5 2 2 3 3 2 3" xfId="8199"/>
    <cellStyle name="40 % - Akzent6 5 2 2 3 3 3" xfId="8200"/>
    <cellStyle name="40 % - Akzent6 5 2 2 3 3 3 2" xfId="8201"/>
    <cellStyle name="40 % - Akzent6 5 2 2 3 3 3 3" xfId="8202"/>
    <cellStyle name="40 % - Akzent6 5 2 2 3 3 4" xfId="8203"/>
    <cellStyle name="40 % - Akzent6 5 2 2 3 3 4 2" xfId="8204"/>
    <cellStyle name="40 % - Akzent6 5 2 2 3 3 5" xfId="8205"/>
    <cellStyle name="40 % - Akzent6 5 2 2 3 3 6" xfId="8206"/>
    <cellStyle name="40 % - Akzent6 5 2 2 3 4" xfId="8207"/>
    <cellStyle name="40 % - Akzent6 5 2 2 3 4 2" xfId="8208"/>
    <cellStyle name="40 % - Akzent6 5 2 2 3 4 3" xfId="8209"/>
    <cellStyle name="40 % - Akzent6 5 2 2 3 5" xfId="8210"/>
    <cellStyle name="40 % - Akzent6 5 2 2 3 5 2" xfId="8211"/>
    <cellStyle name="40 % - Akzent6 5 2 2 3 5 3" xfId="8212"/>
    <cellStyle name="40 % - Akzent6 5 2 2 3 6" xfId="8213"/>
    <cellStyle name="40 % - Akzent6 5 2 2 3 6 2" xfId="8214"/>
    <cellStyle name="40 % - Akzent6 5 2 2 3 7" xfId="8215"/>
    <cellStyle name="40 % - Akzent6 5 2 2 3 8" xfId="8216"/>
    <cellStyle name="40 % - Akzent6 5 2 2 4" xfId="8217"/>
    <cellStyle name="40 % - Akzent6 5 2 2 4 2" xfId="8218"/>
    <cellStyle name="40 % - Akzent6 5 2 2 4 2 2" xfId="8219"/>
    <cellStyle name="40 % - Akzent6 5 2 2 4 2 2 2" xfId="8220"/>
    <cellStyle name="40 % - Akzent6 5 2 2 4 2 2 3" xfId="8221"/>
    <cellStyle name="40 % - Akzent6 5 2 2 4 2 3" xfId="8222"/>
    <cellStyle name="40 % - Akzent6 5 2 2 4 2 3 2" xfId="8223"/>
    <cellStyle name="40 % - Akzent6 5 2 2 4 2 3 3" xfId="8224"/>
    <cellStyle name="40 % - Akzent6 5 2 2 4 2 4" xfId="8225"/>
    <cellStyle name="40 % - Akzent6 5 2 2 4 2 4 2" xfId="8226"/>
    <cellStyle name="40 % - Akzent6 5 2 2 4 2 5" xfId="8227"/>
    <cellStyle name="40 % - Akzent6 5 2 2 4 2 6" xfId="8228"/>
    <cellStyle name="40 % - Akzent6 5 2 2 4 3" xfId="8229"/>
    <cellStyle name="40 % - Akzent6 5 2 2 4 3 2" xfId="8230"/>
    <cellStyle name="40 % - Akzent6 5 2 2 4 3 3" xfId="8231"/>
    <cellStyle name="40 % - Akzent6 5 2 2 4 4" xfId="8232"/>
    <cellStyle name="40 % - Akzent6 5 2 2 4 4 2" xfId="8233"/>
    <cellStyle name="40 % - Akzent6 5 2 2 4 4 3" xfId="8234"/>
    <cellStyle name="40 % - Akzent6 5 2 2 4 5" xfId="8235"/>
    <cellStyle name="40 % - Akzent6 5 2 2 4 5 2" xfId="8236"/>
    <cellStyle name="40 % - Akzent6 5 2 2 4 6" xfId="8237"/>
    <cellStyle name="40 % - Akzent6 5 2 2 4 7" xfId="8238"/>
    <cellStyle name="40 % - Akzent6 5 2 2 5" xfId="8239"/>
    <cellStyle name="40 % - Akzent6 5 2 2 5 2" xfId="8240"/>
    <cellStyle name="40 % - Akzent6 5 2 2 5 2 2" xfId="8241"/>
    <cellStyle name="40 % - Akzent6 5 2 2 5 2 3" xfId="8242"/>
    <cellStyle name="40 % - Akzent6 5 2 2 5 3" xfId="8243"/>
    <cellStyle name="40 % - Akzent6 5 2 2 5 3 2" xfId="8244"/>
    <cellStyle name="40 % - Akzent6 5 2 2 5 3 3" xfId="8245"/>
    <cellStyle name="40 % - Akzent6 5 2 2 5 4" xfId="8246"/>
    <cellStyle name="40 % - Akzent6 5 2 2 5 4 2" xfId="8247"/>
    <cellStyle name="40 % - Akzent6 5 2 2 5 5" xfId="8248"/>
    <cellStyle name="40 % - Akzent6 5 2 2 5 6" xfId="8249"/>
    <cellStyle name="40 % - Akzent6 5 2 2 6" xfId="8250"/>
    <cellStyle name="40 % - Akzent6 5 2 2 6 2" xfId="8251"/>
    <cellStyle name="40 % - Akzent6 5 2 2 6 3" xfId="8252"/>
    <cellStyle name="40 % - Akzent6 5 2 2 7" xfId="8253"/>
    <cellStyle name="40 % - Akzent6 5 2 2 7 2" xfId="8254"/>
    <cellStyle name="40 % - Akzent6 5 2 2 7 3" xfId="8255"/>
    <cellStyle name="40 % - Akzent6 5 2 2 8" xfId="8256"/>
    <cellStyle name="40 % - Akzent6 5 2 2 8 2" xfId="8257"/>
    <cellStyle name="40 % - Akzent6 5 2 2 9" xfId="8258"/>
    <cellStyle name="40 % - Akzent6 5 2 3" xfId="8259"/>
    <cellStyle name="40 % - Akzent6 5 2 3 2" xfId="8260"/>
    <cellStyle name="40 % - Akzent6 5 2 3 2 2" xfId="8261"/>
    <cellStyle name="40 % - Akzent6 5 2 3 2 2 2" xfId="8262"/>
    <cellStyle name="40 % - Akzent6 5 2 3 2 2 2 2" xfId="8263"/>
    <cellStyle name="40 % - Akzent6 5 2 3 2 2 2 3" xfId="8264"/>
    <cellStyle name="40 % - Akzent6 5 2 3 2 2 3" xfId="8265"/>
    <cellStyle name="40 % - Akzent6 5 2 3 2 2 3 2" xfId="8266"/>
    <cellStyle name="40 % - Akzent6 5 2 3 2 2 3 3" xfId="8267"/>
    <cellStyle name="40 % - Akzent6 5 2 3 2 2 4" xfId="8268"/>
    <cellStyle name="40 % - Akzent6 5 2 3 2 2 4 2" xfId="8269"/>
    <cellStyle name="40 % - Akzent6 5 2 3 2 2 5" xfId="8270"/>
    <cellStyle name="40 % - Akzent6 5 2 3 2 2 6" xfId="8271"/>
    <cellStyle name="40 % - Akzent6 5 2 3 2 3" xfId="8272"/>
    <cellStyle name="40 % - Akzent6 5 2 3 2 3 2" xfId="8273"/>
    <cellStyle name="40 % - Akzent6 5 2 3 2 3 3" xfId="8274"/>
    <cellStyle name="40 % - Akzent6 5 2 3 2 4" xfId="8275"/>
    <cellStyle name="40 % - Akzent6 5 2 3 2 4 2" xfId="8276"/>
    <cellStyle name="40 % - Akzent6 5 2 3 2 4 3" xfId="8277"/>
    <cellStyle name="40 % - Akzent6 5 2 3 2 5" xfId="8278"/>
    <cellStyle name="40 % - Akzent6 5 2 3 2 5 2" xfId="8279"/>
    <cellStyle name="40 % - Akzent6 5 2 3 2 6" xfId="8280"/>
    <cellStyle name="40 % - Akzent6 5 2 3 2 7" xfId="8281"/>
    <cellStyle name="40 % - Akzent6 5 2 3 3" xfId="8282"/>
    <cellStyle name="40 % - Akzent6 5 2 3 3 2" xfId="8283"/>
    <cellStyle name="40 % - Akzent6 5 2 3 3 2 2" xfId="8284"/>
    <cellStyle name="40 % - Akzent6 5 2 3 3 2 3" xfId="8285"/>
    <cellStyle name="40 % - Akzent6 5 2 3 3 3" xfId="8286"/>
    <cellStyle name="40 % - Akzent6 5 2 3 3 3 2" xfId="8287"/>
    <cellStyle name="40 % - Akzent6 5 2 3 3 3 3" xfId="8288"/>
    <cellStyle name="40 % - Akzent6 5 2 3 3 4" xfId="8289"/>
    <cellStyle name="40 % - Akzent6 5 2 3 3 4 2" xfId="8290"/>
    <cellStyle name="40 % - Akzent6 5 2 3 3 5" xfId="8291"/>
    <cellStyle name="40 % - Akzent6 5 2 3 3 6" xfId="8292"/>
    <cellStyle name="40 % - Akzent6 5 2 3 4" xfId="8293"/>
    <cellStyle name="40 % - Akzent6 5 2 3 4 2" xfId="8294"/>
    <cellStyle name="40 % - Akzent6 5 2 3 4 3" xfId="8295"/>
    <cellStyle name="40 % - Akzent6 5 2 3 5" xfId="8296"/>
    <cellStyle name="40 % - Akzent6 5 2 3 5 2" xfId="8297"/>
    <cellStyle name="40 % - Akzent6 5 2 3 5 3" xfId="8298"/>
    <cellStyle name="40 % - Akzent6 5 2 3 6" xfId="8299"/>
    <cellStyle name="40 % - Akzent6 5 2 3 6 2" xfId="8300"/>
    <cellStyle name="40 % - Akzent6 5 2 3 7" xfId="8301"/>
    <cellStyle name="40 % - Akzent6 5 2 3 8" xfId="8302"/>
    <cellStyle name="40 % - Akzent6 5 2 4" xfId="8303"/>
    <cellStyle name="40 % - Akzent6 5 2 4 2" xfId="8304"/>
    <cellStyle name="40 % - Akzent6 5 2 4 2 2" xfId="8305"/>
    <cellStyle name="40 % - Akzent6 5 2 4 2 2 2" xfId="8306"/>
    <cellStyle name="40 % - Akzent6 5 2 4 2 2 2 2" xfId="8307"/>
    <cellStyle name="40 % - Akzent6 5 2 4 2 2 2 3" xfId="8308"/>
    <cellStyle name="40 % - Akzent6 5 2 4 2 2 3" xfId="8309"/>
    <cellStyle name="40 % - Akzent6 5 2 4 2 2 3 2" xfId="8310"/>
    <cellStyle name="40 % - Akzent6 5 2 4 2 2 3 3" xfId="8311"/>
    <cellStyle name="40 % - Akzent6 5 2 4 2 2 4" xfId="8312"/>
    <cellStyle name="40 % - Akzent6 5 2 4 2 2 4 2" xfId="8313"/>
    <cellStyle name="40 % - Akzent6 5 2 4 2 2 5" xfId="8314"/>
    <cellStyle name="40 % - Akzent6 5 2 4 2 2 6" xfId="8315"/>
    <cellStyle name="40 % - Akzent6 5 2 4 2 3" xfId="8316"/>
    <cellStyle name="40 % - Akzent6 5 2 4 2 3 2" xfId="8317"/>
    <cellStyle name="40 % - Akzent6 5 2 4 2 3 3" xfId="8318"/>
    <cellStyle name="40 % - Akzent6 5 2 4 2 4" xfId="8319"/>
    <cellStyle name="40 % - Akzent6 5 2 4 2 4 2" xfId="8320"/>
    <cellStyle name="40 % - Akzent6 5 2 4 2 4 3" xfId="8321"/>
    <cellStyle name="40 % - Akzent6 5 2 4 2 5" xfId="8322"/>
    <cellStyle name="40 % - Akzent6 5 2 4 2 5 2" xfId="8323"/>
    <cellStyle name="40 % - Akzent6 5 2 4 2 6" xfId="8324"/>
    <cellStyle name="40 % - Akzent6 5 2 4 2 7" xfId="8325"/>
    <cellStyle name="40 % - Akzent6 5 2 4 3" xfId="8326"/>
    <cellStyle name="40 % - Akzent6 5 2 4 3 2" xfId="8327"/>
    <cellStyle name="40 % - Akzent6 5 2 4 3 2 2" xfId="8328"/>
    <cellStyle name="40 % - Akzent6 5 2 4 3 2 3" xfId="8329"/>
    <cellStyle name="40 % - Akzent6 5 2 4 3 3" xfId="8330"/>
    <cellStyle name="40 % - Akzent6 5 2 4 3 3 2" xfId="8331"/>
    <cellStyle name="40 % - Akzent6 5 2 4 3 3 3" xfId="8332"/>
    <cellStyle name="40 % - Akzent6 5 2 4 3 4" xfId="8333"/>
    <cellStyle name="40 % - Akzent6 5 2 4 3 4 2" xfId="8334"/>
    <cellStyle name="40 % - Akzent6 5 2 4 3 5" xfId="8335"/>
    <cellStyle name="40 % - Akzent6 5 2 4 3 6" xfId="8336"/>
    <cellStyle name="40 % - Akzent6 5 2 4 4" xfId="8337"/>
    <cellStyle name="40 % - Akzent6 5 2 4 4 2" xfId="8338"/>
    <cellStyle name="40 % - Akzent6 5 2 4 4 3" xfId="8339"/>
    <cellStyle name="40 % - Akzent6 5 2 4 5" xfId="8340"/>
    <cellStyle name="40 % - Akzent6 5 2 4 5 2" xfId="8341"/>
    <cellStyle name="40 % - Akzent6 5 2 4 5 3" xfId="8342"/>
    <cellStyle name="40 % - Akzent6 5 2 4 6" xfId="8343"/>
    <cellStyle name="40 % - Akzent6 5 2 4 6 2" xfId="8344"/>
    <cellStyle name="40 % - Akzent6 5 2 4 7" xfId="8345"/>
    <cellStyle name="40 % - Akzent6 5 2 4 8" xfId="8346"/>
    <cellStyle name="40 % - Akzent6 5 2 5" xfId="8347"/>
    <cellStyle name="40 % - Akzent6 5 2 5 2" xfId="8348"/>
    <cellStyle name="40 % - Akzent6 5 2 5 2 2" xfId="8349"/>
    <cellStyle name="40 % - Akzent6 5 2 5 2 2 2" xfId="8350"/>
    <cellStyle name="40 % - Akzent6 5 2 5 2 2 3" xfId="8351"/>
    <cellStyle name="40 % - Akzent6 5 2 5 2 3" xfId="8352"/>
    <cellStyle name="40 % - Akzent6 5 2 5 2 3 2" xfId="8353"/>
    <cellStyle name="40 % - Akzent6 5 2 5 2 3 3" xfId="8354"/>
    <cellStyle name="40 % - Akzent6 5 2 5 2 4" xfId="8355"/>
    <cellStyle name="40 % - Akzent6 5 2 5 2 4 2" xfId="8356"/>
    <cellStyle name="40 % - Akzent6 5 2 5 2 5" xfId="8357"/>
    <cellStyle name="40 % - Akzent6 5 2 5 2 6" xfId="8358"/>
    <cellStyle name="40 % - Akzent6 5 2 5 3" xfId="8359"/>
    <cellStyle name="40 % - Akzent6 5 2 5 3 2" xfId="8360"/>
    <cellStyle name="40 % - Akzent6 5 2 5 3 3" xfId="8361"/>
    <cellStyle name="40 % - Akzent6 5 2 5 4" xfId="8362"/>
    <cellStyle name="40 % - Akzent6 5 2 5 4 2" xfId="8363"/>
    <cellStyle name="40 % - Akzent6 5 2 5 4 3" xfId="8364"/>
    <cellStyle name="40 % - Akzent6 5 2 5 5" xfId="8365"/>
    <cellStyle name="40 % - Akzent6 5 2 5 5 2" xfId="8366"/>
    <cellStyle name="40 % - Akzent6 5 2 5 6" xfId="8367"/>
    <cellStyle name="40 % - Akzent6 5 2 5 7" xfId="8368"/>
    <cellStyle name="40 % - Akzent6 5 2 6" xfId="8369"/>
    <cellStyle name="40 % - Akzent6 5 2 6 2" xfId="8370"/>
    <cellStyle name="40 % - Akzent6 5 2 6 2 2" xfId="8371"/>
    <cellStyle name="40 % - Akzent6 5 2 6 2 3" xfId="8372"/>
    <cellStyle name="40 % - Akzent6 5 2 6 3" xfId="8373"/>
    <cellStyle name="40 % - Akzent6 5 2 6 3 2" xfId="8374"/>
    <cellStyle name="40 % - Akzent6 5 2 6 3 3" xfId="8375"/>
    <cellStyle name="40 % - Akzent6 5 2 6 4" xfId="8376"/>
    <cellStyle name="40 % - Akzent6 5 2 6 4 2" xfId="8377"/>
    <cellStyle name="40 % - Akzent6 5 2 6 5" xfId="8378"/>
    <cellStyle name="40 % - Akzent6 5 2 6 6" xfId="8379"/>
    <cellStyle name="40 % - Akzent6 5 2 7" xfId="8380"/>
    <cellStyle name="40 % - Akzent6 5 2 7 2" xfId="8381"/>
    <cellStyle name="40 % - Akzent6 5 2 7 3" xfId="8382"/>
    <cellStyle name="40 % - Akzent6 5 2 8" xfId="8383"/>
    <cellStyle name="40 % - Akzent6 5 2 8 2" xfId="8384"/>
    <cellStyle name="40 % - Akzent6 5 2 8 3" xfId="8385"/>
    <cellStyle name="40 % - Akzent6 5 2 9" xfId="8386"/>
    <cellStyle name="40 % - Akzent6 5 2 9 2" xfId="8387"/>
    <cellStyle name="40 % - Akzent6 6" xfId="8388"/>
    <cellStyle name="40 % - Akzent6 7" xfId="8389"/>
    <cellStyle name="40 % - Akzent6 7 10" xfId="8390"/>
    <cellStyle name="40 % - Akzent6 7 2" xfId="8391"/>
    <cellStyle name="40 % - Akzent6 7 2 2" xfId="8392"/>
    <cellStyle name="40 % - Akzent6 7 2 2 2" xfId="8393"/>
    <cellStyle name="40 % - Akzent6 7 2 2 2 2" xfId="8394"/>
    <cellStyle name="40 % - Akzent6 7 2 2 2 2 2" xfId="8395"/>
    <cellStyle name="40 % - Akzent6 7 2 2 2 2 3" xfId="8396"/>
    <cellStyle name="40 % - Akzent6 7 2 2 2 3" xfId="8397"/>
    <cellStyle name="40 % - Akzent6 7 2 2 2 3 2" xfId="8398"/>
    <cellStyle name="40 % - Akzent6 7 2 2 2 3 3" xfId="8399"/>
    <cellStyle name="40 % - Akzent6 7 2 2 2 4" xfId="8400"/>
    <cellStyle name="40 % - Akzent6 7 2 2 2 4 2" xfId="8401"/>
    <cellStyle name="40 % - Akzent6 7 2 2 2 5" xfId="8402"/>
    <cellStyle name="40 % - Akzent6 7 2 2 2 6" xfId="8403"/>
    <cellStyle name="40 % - Akzent6 7 2 2 3" xfId="8404"/>
    <cellStyle name="40 % - Akzent6 7 2 2 3 2" xfId="8405"/>
    <cellStyle name="40 % - Akzent6 7 2 2 3 3" xfId="8406"/>
    <cellStyle name="40 % - Akzent6 7 2 2 4" xfId="8407"/>
    <cellStyle name="40 % - Akzent6 7 2 2 4 2" xfId="8408"/>
    <cellStyle name="40 % - Akzent6 7 2 2 4 3" xfId="8409"/>
    <cellStyle name="40 % - Akzent6 7 2 2 5" xfId="8410"/>
    <cellStyle name="40 % - Akzent6 7 2 2 5 2" xfId="8411"/>
    <cellStyle name="40 % - Akzent6 7 2 2 6" xfId="8412"/>
    <cellStyle name="40 % - Akzent6 7 2 2 7" xfId="8413"/>
    <cellStyle name="40 % - Akzent6 7 2 3" xfId="8414"/>
    <cellStyle name="40 % - Akzent6 7 2 3 2" xfId="8415"/>
    <cellStyle name="40 % - Akzent6 7 2 3 2 2" xfId="8416"/>
    <cellStyle name="40 % - Akzent6 7 2 3 2 3" xfId="8417"/>
    <cellStyle name="40 % - Akzent6 7 2 3 3" xfId="8418"/>
    <cellStyle name="40 % - Akzent6 7 2 3 3 2" xfId="8419"/>
    <cellStyle name="40 % - Akzent6 7 2 3 3 3" xfId="8420"/>
    <cellStyle name="40 % - Akzent6 7 2 3 4" xfId="8421"/>
    <cellStyle name="40 % - Akzent6 7 2 3 4 2" xfId="8422"/>
    <cellStyle name="40 % - Akzent6 7 2 3 5" xfId="8423"/>
    <cellStyle name="40 % - Akzent6 7 2 3 6" xfId="8424"/>
    <cellStyle name="40 % - Akzent6 7 2 4" xfId="8425"/>
    <cellStyle name="40 % - Akzent6 7 2 4 2" xfId="8426"/>
    <cellStyle name="40 % - Akzent6 7 2 4 3" xfId="8427"/>
    <cellStyle name="40 % - Akzent6 7 2 5" xfId="8428"/>
    <cellStyle name="40 % - Akzent6 7 2 5 2" xfId="8429"/>
    <cellStyle name="40 % - Akzent6 7 2 5 3" xfId="8430"/>
    <cellStyle name="40 % - Akzent6 7 2 6" xfId="8431"/>
    <cellStyle name="40 % - Akzent6 7 2 6 2" xfId="8432"/>
    <cellStyle name="40 % - Akzent6 7 2 7" xfId="8433"/>
    <cellStyle name="40 % - Akzent6 7 2 8" xfId="8434"/>
    <cellStyle name="40 % - Akzent6 7 3" xfId="8435"/>
    <cellStyle name="40 % - Akzent6 7 3 2" xfId="8436"/>
    <cellStyle name="40 % - Akzent6 7 3 2 2" xfId="8437"/>
    <cellStyle name="40 % - Akzent6 7 3 2 2 2" xfId="8438"/>
    <cellStyle name="40 % - Akzent6 7 3 2 2 2 2" xfId="8439"/>
    <cellStyle name="40 % - Akzent6 7 3 2 2 2 3" xfId="8440"/>
    <cellStyle name="40 % - Akzent6 7 3 2 2 3" xfId="8441"/>
    <cellStyle name="40 % - Akzent6 7 3 2 2 3 2" xfId="8442"/>
    <cellStyle name="40 % - Akzent6 7 3 2 2 3 3" xfId="8443"/>
    <cellStyle name="40 % - Akzent6 7 3 2 2 4" xfId="8444"/>
    <cellStyle name="40 % - Akzent6 7 3 2 2 4 2" xfId="8445"/>
    <cellStyle name="40 % - Akzent6 7 3 2 2 5" xfId="8446"/>
    <cellStyle name="40 % - Akzent6 7 3 2 2 6" xfId="8447"/>
    <cellStyle name="40 % - Akzent6 7 3 2 3" xfId="8448"/>
    <cellStyle name="40 % - Akzent6 7 3 2 3 2" xfId="8449"/>
    <cellStyle name="40 % - Akzent6 7 3 2 3 3" xfId="8450"/>
    <cellStyle name="40 % - Akzent6 7 3 2 4" xfId="8451"/>
    <cellStyle name="40 % - Akzent6 7 3 2 4 2" xfId="8452"/>
    <cellStyle name="40 % - Akzent6 7 3 2 4 3" xfId="8453"/>
    <cellStyle name="40 % - Akzent6 7 3 2 5" xfId="8454"/>
    <cellStyle name="40 % - Akzent6 7 3 2 5 2" xfId="8455"/>
    <cellStyle name="40 % - Akzent6 7 3 2 6" xfId="8456"/>
    <cellStyle name="40 % - Akzent6 7 3 2 7" xfId="8457"/>
    <cellStyle name="40 % - Akzent6 7 3 3" xfId="8458"/>
    <cellStyle name="40 % - Akzent6 7 3 3 2" xfId="8459"/>
    <cellStyle name="40 % - Akzent6 7 3 3 2 2" xfId="8460"/>
    <cellStyle name="40 % - Akzent6 7 3 3 2 3" xfId="8461"/>
    <cellStyle name="40 % - Akzent6 7 3 3 3" xfId="8462"/>
    <cellStyle name="40 % - Akzent6 7 3 3 3 2" xfId="8463"/>
    <cellStyle name="40 % - Akzent6 7 3 3 3 3" xfId="8464"/>
    <cellStyle name="40 % - Akzent6 7 3 3 4" xfId="8465"/>
    <cellStyle name="40 % - Akzent6 7 3 3 4 2" xfId="8466"/>
    <cellStyle name="40 % - Akzent6 7 3 3 5" xfId="8467"/>
    <cellStyle name="40 % - Akzent6 7 3 3 6" xfId="8468"/>
    <cellStyle name="40 % - Akzent6 7 3 4" xfId="8469"/>
    <cellStyle name="40 % - Akzent6 7 3 4 2" xfId="8470"/>
    <cellStyle name="40 % - Akzent6 7 3 4 3" xfId="8471"/>
    <cellStyle name="40 % - Akzent6 7 3 5" xfId="8472"/>
    <cellStyle name="40 % - Akzent6 7 3 5 2" xfId="8473"/>
    <cellStyle name="40 % - Akzent6 7 3 5 3" xfId="8474"/>
    <cellStyle name="40 % - Akzent6 7 3 6" xfId="8475"/>
    <cellStyle name="40 % - Akzent6 7 3 6 2" xfId="8476"/>
    <cellStyle name="40 % - Akzent6 7 3 7" xfId="8477"/>
    <cellStyle name="40 % - Akzent6 7 3 8" xfId="8478"/>
    <cellStyle name="40 % - Akzent6 7 4" xfId="8479"/>
    <cellStyle name="40 % - Akzent6 7 4 2" xfId="8480"/>
    <cellStyle name="40 % - Akzent6 7 4 2 2" xfId="8481"/>
    <cellStyle name="40 % - Akzent6 7 4 2 2 2" xfId="8482"/>
    <cellStyle name="40 % - Akzent6 7 4 2 2 3" xfId="8483"/>
    <cellStyle name="40 % - Akzent6 7 4 2 3" xfId="8484"/>
    <cellStyle name="40 % - Akzent6 7 4 2 3 2" xfId="8485"/>
    <cellStyle name="40 % - Akzent6 7 4 2 3 3" xfId="8486"/>
    <cellStyle name="40 % - Akzent6 7 4 2 4" xfId="8487"/>
    <cellStyle name="40 % - Akzent6 7 4 2 4 2" xfId="8488"/>
    <cellStyle name="40 % - Akzent6 7 4 2 5" xfId="8489"/>
    <cellStyle name="40 % - Akzent6 7 4 2 6" xfId="8490"/>
    <cellStyle name="40 % - Akzent6 7 4 3" xfId="8491"/>
    <cellStyle name="40 % - Akzent6 7 4 3 2" xfId="8492"/>
    <cellStyle name="40 % - Akzent6 7 4 3 3" xfId="8493"/>
    <cellStyle name="40 % - Akzent6 7 4 4" xfId="8494"/>
    <cellStyle name="40 % - Akzent6 7 4 4 2" xfId="8495"/>
    <cellStyle name="40 % - Akzent6 7 4 4 3" xfId="8496"/>
    <cellStyle name="40 % - Akzent6 7 4 5" xfId="8497"/>
    <cellStyle name="40 % - Akzent6 7 4 5 2" xfId="8498"/>
    <cellStyle name="40 % - Akzent6 7 4 6" xfId="8499"/>
    <cellStyle name="40 % - Akzent6 7 4 7" xfId="8500"/>
    <cellStyle name="40 % - Akzent6 7 5" xfId="8501"/>
    <cellStyle name="40 % - Akzent6 7 5 2" xfId="8502"/>
    <cellStyle name="40 % - Akzent6 7 5 2 2" xfId="8503"/>
    <cellStyle name="40 % - Akzent6 7 5 2 3" xfId="8504"/>
    <cellStyle name="40 % - Akzent6 7 5 3" xfId="8505"/>
    <cellStyle name="40 % - Akzent6 7 5 3 2" xfId="8506"/>
    <cellStyle name="40 % - Akzent6 7 5 3 3" xfId="8507"/>
    <cellStyle name="40 % - Akzent6 7 5 4" xfId="8508"/>
    <cellStyle name="40 % - Akzent6 7 5 4 2" xfId="8509"/>
    <cellStyle name="40 % - Akzent6 7 5 5" xfId="8510"/>
    <cellStyle name="40 % - Akzent6 7 5 6" xfId="8511"/>
    <cellStyle name="40 % - Akzent6 7 6" xfId="8512"/>
    <cellStyle name="40 % - Akzent6 7 6 2" xfId="8513"/>
    <cellStyle name="40 % - Akzent6 7 6 3" xfId="8514"/>
    <cellStyle name="40 % - Akzent6 7 7" xfId="8515"/>
    <cellStyle name="40 % - Akzent6 7 7 2" xfId="8516"/>
    <cellStyle name="40 % - Akzent6 7 7 3" xfId="8517"/>
    <cellStyle name="40 % - Akzent6 7 8" xfId="8518"/>
    <cellStyle name="40 % - Akzent6 7 8 2" xfId="8519"/>
    <cellStyle name="40 % - Akzent6 7 9" xfId="8520"/>
    <cellStyle name="40 % - Akzent6 8" xfId="8521"/>
    <cellStyle name="40 % - Akzent6 8 2" xfId="8522"/>
    <cellStyle name="40 % - Akzent6 8 2 2" xfId="8523"/>
    <cellStyle name="40 % - Akzent6 8 2 2 2" xfId="8524"/>
    <cellStyle name="40 % - Akzent6 8 2 2 2 2" xfId="8525"/>
    <cellStyle name="40 % - Akzent6 8 2 2 2 3" xfId="8526"/>
    <cellStyle name="40 % - Akzent6 8 2 2 3" xfId="8527"/>
    <cellStyle name="40 % - Akzent6 8 2 2 3 2" xfId="8528"/>
    <cellStyle name="40 % - Akzent6 8 2 2 3 3" xfId="8529"/>
    <cellStyle name="40 % - Akzent6 8 2 2 4" xfId="8530"/>
    <cellStyle name="40 % - Akzent6 8 2 2 4 2" xfId="8531"/>
    <cellStyle name="40 % - Akzent6 8 2 2 5" xfId="8532"/>
    <cellStyle name="40 % - Akzent6 8 2 2 6" xfId="8533"/>
    <cellStyle name="40 % - Akzent6 8 2 3" xfId="8534"/>
    <cellStyle name="40 % - Akzent6 8 2 3 2" xfId="8535"/>
    <cellStyle name="40 % - Akzent6 8 2 3 3" xfId="8536"/>
    <cellStyle name="40 % - Akzent6 8 2 4" xfId="8537"/>
    <cellStyle name="40 % - Akzent6 8 2 4 2" xfId="8538"/>
    <cellStyle name="40 % - Akzent6 8 2 4 3" xfId="8539"/>
    <cellStyle name="40 % - Akzent6 8 2 5" xfId="8540"/>
    <cellStyle name="40 % - Akzent6 8 2 5 2" xfId="8541"/>
    <cellStyle name="40 % - Akzent6 8 2 6" xfId="8542"/>
    <cellStyle name="40 % - Akzent6 8 2 7" xfId="8543"/>
    <cellStyle name="40 % - Akzent6 8 3" xfId="8544"/>
    <cellStyle name="40 % - Akzent6 8 3 2" xfId="8545"/>
    <cellStyle name="40 % - Akzent6 8 3 2 2" xfId="8546"/>
    <cellStyle name="40 % - Akzent6 8 3 2 3" xfId="8547"/>
    <cellStyle name="40 % - Akzent6 8 3 3" xfId="8548"/>
    <cellStyle name="40 % - Akzent6 8 3 3 2" xfId="8549"/>
    <cellStyle name="40 % - Akzent6 8 3 3 3" xfId="8550"/>
    <cellStyle name="40 % - Akzent6 8 3 4" xfId="8551"/>
    <cellStyle name="40 % - Akzent6 8 3 4 2" xfId="8552"/>
    <cellStyle name="40 % - Akzent6 8 3 5" xfId="8553"/>
    <cellStyle name="40 % - Akzent6 8 3 6" xfId="8554"/>
    <cellStyle name="40 % - Akzent6 8 4" xfId="8555"/>
    <cellStyle name="40 % - Akzent6 8 4 2" xfId="8556"/>
    <cellStyle name="40 % - Akzent6 8 4 3" xfId="8557"/>
    <cellStyle name="40 % - Akzent6 8 5" xfId="8558"/>
    <cellStyle name="40 % - Akzent6 8 5 2" xfId="8559"/>
    <cellStyle name="40 % - Akzent6 8 5 3" xfId="8560"/>
    <cellStyle name="40 % - Akzent6 8 6" xfId="8561"/>
    <cellStyle name="40 % - Akzent6 8 6 2" xfId="8562"/>
    <cellStyle name="40 % - Akzent6 8 7" xfId="8563"/>
    <cellStyle name="40 % - Akzent6 8 8" xfId="8564"/>
    <cellStyle name="40% - Accent1" xfId="8565"/>
    <cellStyle name="40% - Accent1 2" xfId="205"/>
    <cellStyle name="40% - Accent1 2 2" xfId="206"/>
    <cellStyle name="40% - Accent1 2 3" xfId="207"/>
    <cellStyle name="40% - Accent1 3" xfId="8566"/>
    <cellStyle name="40% - Accent1 4" xfId="8567"/>
    <cellStyle name="40% - Accent1 5" xfId="33365"/>
    <cellStyle name="40% - Accent2" xfId="8568"/>
    <cellStyle name="40% - Accent2 2" xfId="208"/>
    <cellStyle name="40% - Accent2 2 2" xfId="209"/>
    <cellStyle name="40% - Accent2 2 3" xfId="210"/>
    <cellStyle name="40% - Accent2 3" xfId="33366"/>
    <cellStyle name="40% - Accent3" xfId="8569"/>
    <cellStyle name="40% - Accent3 2" xfId="211"/>
    <cellStyle name="40% - Accent3 2 2" xfId="212"/>
    <cellStyle name="40% - Accent3 2 3" xfId="213"/>
    <cellStyle name="40% - Accent3 3" xfId="214"/>
    <cellStyle name="40% - Accent3 4" xfId="215"/>
    <cellStyle name="40% - Accent3 5" xfId="33367"/>
    <cellStyle name="40% - Accent4" xfId="8570"/>
    <cellStyle name="40% - Accent4 2" xfId="216"/>
    <cellStyle name="40% - Accent4 2 2" xfId="217"/>
    <cellStyle name="40% - Accent4 2 3" xfId="218"/>
    <cellStyle name="40% - Accent4 3" xfId="8571"/>
    <cellStyle name="40% - Accent4 4" xfId="8572"/>
    <cellStyle name="40% - Accent4 5" xfId="33368"/>
    <cellStyle name="40% - Accent5" xfId="8573"/>
    <cellStyle name="40% - Accent5 2" xfId="219"/>
    <cellStyle name="40% - Accent5 2 2" xfId="220"/>
    <cellStyle name="40% - Accent5 2 3" xfId="221"/>
    <cellStyle name="40% - Accent5 3" xfId="8574"/>
    <cellStyle name="40% - Accent5 4" xfId="8575"/>
    <cellStyle name="40% - Accent5 5" xfId="33369"/>
    <cellStyle name="40% - Accent6" xfId="8576"/>
    <cellStyle name="40% - Accent6 2" xfId="222"/>
    <cellStyle name="40% - Accent6 2 2" xfId="223"/>
    <cellStyle name="40% - Accent6 2 3" xfId="224"/>
    <cellStyle name="40% - Accent6 3" xfId="8577"/>
    <cellStyle name="40% - Accent6 4" xfId="8578"/>
    <cellStyle name="40% - Accent6 5" xfId="33370"/>
    <cellStyle name="40% - Akzent1" xfId="225"/>
    <cellStyle name="40% - Akzent1 2" xfId="226"/>
    <cellStyle name="40% - Akzent1 2 2" xfId="227"/>
    <cellStyle name="40% - Akzent1 2 2 2" xfId="33371"/>
    <cellStyle name="40% - Akzent1 3" xfId="228"/>
    <cellStyle name="40% - Akzent2" xfId="229"/>
    <cellStyle name="40% - Akzent2 2" xfId="230"/>
    <cellStyle name="40% - Akzent2 2 2" xfId="231"/>
    <cellStyle name="40% - Akzent2 2 2 2" xfId="33372"/>
    <cellStyle name="40% - Akzent2 3" xfId="232"/>
    <cellStyle name="40% - Akzent3" xfId="233"/>
    <cellStyle name="40% - Akzent3 2" xfId="234"/>
    <cellStyle name="40% - Akzent3 2 2" xfId="235"/>
    <cellStyle name="40% - Akzent3 2 2 2" xfId="33373"/>
    <cellStyle name="40% - Akzent3 3" xfId="236"/>
    <cellStyle name="40% - Akzent4" xfId="237"/>
    <cellStyle name="40% - Akzent4 2" xfId="238"/>
    <cellStyle name="40% - Akzent4 2 2" xfId="239"/>
    <cellStyle name="40% - Akzent4 2 2 2" xfId="33374"/>
    <cellStyle name="40% - Akzent4 3" xfId="240"/>
    <cellStyle name="40% - Akzent5" xfId="241"/>
    <cellStyle name="40% - Akzent5 2" xfId="242"/>
    <cellStyle name="40% - Akzent5 2 2" xfId="243"/>
    <cellStyle name="40% - Akzent5 2 2 2" xfId="33375"/>
    <cellStyle name="40% - Akzent5 3" xfId="244"/>
    <cellStyle name="40% - Akzent6" xfId="245"/>
    <cellStyle name="40% - Akzent6 2" xfId="246"/>
    <cellStyle name="40% - Akzent6 2 2" xfId="247"/>
    <cellStyle name="40% - Akzent6 2 2 2" xfId="33376"/>
    <cellStyle name="40% - Akzent6 3" xfId="248"/>
    <cellStyle name="40% - Énfasis1" xfId="8579"/>
    <cellStyle name="40% - Énfasis1 2" xfId="8580"/>
    <cellStyle name="40% - Énfasis1 3" xfId="8581"/>
    <cellStyle name="40% - Énfasis2" xfId="8582"/>
    <cellStyle name="40% - Énfasis2 2" xfId="8583"/>
    <cellStyle name="40% - Énfasis3" xfId="8584"/>
    <cellStyle name="40% - Énfasis3 2" xfId="8585"/>
    <cellStyle name="40% - Énfasis4" xfId="8586"/>
    <cellStyle name="40% - Énfasis4 2" xfId="8587"/>
    <cellStyle name="40% - Énfasis4 3" xfId="8588"/>
    <cellStyle name="40% - Énfasis5" xfId="8589"/>
    <cellStyle name="40% - Énfasis5 2" xfId="8590"/>
    <cellStyle name="40% - Énfasis5 3" xfId="8591"/>
    <cellStyle name="40% - Énfasis6" xfId="8592"/>
    <cellStyle name="40% - Énfasis6 2" xfId="8593"/>
    <cellStyle name="40% - Énfasis6 3" xfId="8594"/>
    <cellStyle name="40% - Акцент1" xfId="249"/>
    <cellStyle name="40% - Акцент2" xfId="250"/>
    <cellStyle name="40% - Акцент3" xfId="251"/>
    <cellStyle name="40% - Акцент4" xfId="252"/>
    <cellStyle name="40% - Акцент5" xfId="253"/>
    <cellStyle name="40% - Акцент6" xfId="254"/>
    <cellStyle name="60 % - Akzent1 2" xfId="255"/>
    <cellStyle name="60 % - Akzent1 2 2" xfId="256"/>
    <cellStyle name="60 % - Akzent1 2 2 2" xfId="257"/>
    <cellStyle name="60 % - Akzent1 2 3" xfId="258"/>
    <cellStyle name="60 % - Akzent1 3" xfId="259"/>
    <cellStyle name="60 % - Akzent1 3 2" xfId="260"/>
    <cellStyle name="60 % - Akzent1 4" xfId="8595"/>
    <cellStyle name="60 % - Akzent1 4 2" xfId="8596"/>
    <cellStyle name="60 % - Akzent1 5" xfId="8597"/>
    <cellStyle name="60 % - Akzent1 5 2" xfId="8598"/>
    <cellStyle name="60 % - Akzent1 6" xfId="8599"/>
    <cellStyle name="60 % - Akzent2 2" xfId="261"/>
    <cellStyle name="60 % - Akzent2 2 2" xfId="262"/>
    <cellStyle name="60 % - Akzent2 2 2 2" xfId="263"/>
    <cellStyle name="60 % - Akzent2 2 3" xfId="264"/>
    <cellStyle name="60 % - Akzent2 3" xfId="265"/>
    <cellStyle name="60 % - Akzent2 3 2" xfId="266"/>
    <cellStyle name="60 % - Akzent2 4" xfId="8600"/>
    <cellStyle name="60 % - Akzent2 4 2" xfId="8601"/>
    <cellStyle name="60 % - Akzent2 5" xfId="8602"/>
    <cellStyle name="60 % - Akzent2 5 2" xfId="8603"/>
    <cellStyle name="60 % - Akzent2 6" xfId="8604"/>
    <cellStyle name="60 % - Akzent3 2" xfId="267"/>
    <cellStyle name="60 % - Akzent3 2 2" xfId="268"/>
    <cellStyle name="60 % - Akzent3 2 2 2" xfId="269"/>
    <cellStyle name="60 % - Akzent3 2 3" xfId="270"/>
    <cellStyle name="60 % - Akzent3 2 4" xfId="8605"/>
    <cellStyle name="60 % - Akzent3 3" xfId="271"/>
    <cellStyle name="60 % - Akzent3 3 2" xfId="272"/>
    <cellStyle name="60 % - Akzent3 4" xfId="8606"/>
    <cellStyle name="60 % - Akzent3 4 2" xfId="8607"/>
    <cellStyle name="60 % - Akzent3 5" xfId="8608"/>
    <cellStyle name="60 % - Akzent3 5 2" xfId="8609"/>
    <cellStyle name="60 % - Akzent3 6" xfId="8610"/>
    <cellStyle name="60 % - Akzent4 2" xfId="273"/>
    <cellStyle name="60 % - Akzent4 2 2" xfId="274"/>
    <cellStyle name="60 % - Akzent4 2 2 2" xfId="275"/>
    <cellStyle name="60 % - Akzent4 2 3" xfId="276"/>
    <cellStyle name="60 % - Akzent4 2 4" xfId="8611"/>
    <cellStyle name="60 % - Akzent4 3" xfId="277"/>
    <cellStyle name="60 % - Akzent4 3 2" xfId="278"/>
    <cellStyle name="60 % - Akzent4 4" xfId="8612"/>
    <cellStyle name="60 % - Akzent4 4 2" xfId="8613"/>
    <cellStyle name="60 % - Akzent4 5" xfId="8614"/>
    <cellStyle name="60 % - Akzent4 5 2" xfId="8615"/>
    <cellStyle name="60 % - Akzent4 6" xfId="8616"/>
    <cellStyle name="60 % - Akzent5 2" xfId="279"/>
    <cellStyle name="60 % - Akzent5 2 2" xfId="280"/>
    <cellStyle name="60 % - Akzent5 2 2 2" xfId="281"/>
    <cellStyle name="60 % - Akzent5 2 3" xfId="282"/>
    <cellStyle name="60 % - Akzent5 3" xfId="283"/>
    <cellStyle name="60 % - Akzent5 3 2" xfId="284"/>
    <cellStyle name="60 % - Akzent5 4" xfId="8617"/>
    <cellStyle name="60 % - Akzent5 4 2" xfId="8618"/>
    <cellStyle name="60 % - Akzent5 5" xfId="8619"/>
    <cellStyle name="60 % - Akzent5 5 2" xfId="8620"/>
    <cellStyle name="60 % - Akzent5 6" xfId="8621"/>
    <cellStyle name="60 % - Akzent6 2" xfId="285"/>
    <cellStyle name="60 % - Akzent6 2 2" xfId="286"/>
    <cellStyle name="60 % - Akzent6 2 2 2" xfId="287"/>
    <cellStyle name="60 % - Akzent6 2 3" xfId="288"/>
    <cellStyle name="60 % - Akzent6 2 4" xfId="8622"/>
    <cellStyle name="60 % - Akzent6 3" xfId="289"/>
    <cellStyle name="60 % - Akzent6 3 2" xfId="290"/>
    <cellStyle name="60 % - Akzent6 4" xfId="8623"/>
    <cellStyle name="60 % - Akzent6 4 2" xfId="8624"/>
    <cellStyle name="60 % - Akzent6 5" xfId="8625"/>
    <cellStyle name="60 % - Akzent6 5 2" xfId="8626"/>
    <cellStyle name="60 % - Akzent6 6" xfId="8627"/>
    <cellStyle name="60% - Accent1" xfId="8628"/>
    <cellStyle name="60% - Accent1 2" xfId="291"/>
    <cellStyle name="60% - Accent1 2 2" xfId="8629"/>
    <cellStyle name="60% - Accent1 2 3" xfId="8630"/>
    <cellStyle name="60% - Accent1 2 4" xfId="33378"/>
    <cellStyle name="60% - Accent1 3" xfId="8631"/>
    <cellStyle name="60% - Accent1 4" xfId="8632"/>
    <cellStyle name="60% - Accent1 5" xfId="33377"/>
    <cellStyle name="60% - Accent2" xfId="8633"/>
    <cellStyle name="60% - Accent2 2" xfId="292"/>
    <cellStyle name="60% - Accent2 2 2" xfId="8634"/>
    <cellStyle name="60% - Accent2 2 3" xfId="8635"/>
    <cellStyle name="60% - Accent2 3" xfId="8636"/>
    <cellStyle name="60% - Accent2 4" xfId="8637"/>
    <cellStyle name="60% - Accent2 5" xfId="33379"/>
    <cellStyle name="60% - Accent3" xfId="8638"/>
    <cellStyle name="60% - Accent3 2" xfId="293"/>
    <cellStyle name="60% - Accent3 2 2" xfId="8639"/>
    <cellStyle name="60% - Accent3 2 3" xfId="8640"/>
    <cellStyle name="60% - Accent3 2 4" xfId="33381"/>
    <cellStyle name="60% - Accent3 3" xfId="294"/>
    <cellStyle name="60% - Accent3 4" xfId="295"/>
    <cellStyle name="60% - Accent3 5" xfId="33380"/>
    <cellStyle name="60% - Accent4" xfId="8641"/>
    <cellStyle name="60% - Accent4 2" xfId="296"/>
    <cellStyle name="60% - Accent4 2 2" xfId="8642"/>
    <cellStyle name="60% - Accent4 2 3" xfId="8643"/>
    <cellStyle name="60% - Accent4 2 4" xfId="33383"/>
    <cellStyle name="60% - Accent4 3" xfId="297"/>
    <cellStyle name="60% - Accent4 4" xfId="298"/>
    <cellStyle name="60% - Accent4 5" xfId="33382"/>
    <cellStyle name="60% - Accent5" xfId="8644"/>
    <cellStyle name="60% - Accent5 2" xfId="299"/>
    <cellStyle name="60% - Accent5 2 2" xfId="8645"/>
    <cellStyle name="60% - Accent5 2 3" xfId="8646"/>
    <cellStyle name="60% - Accent5 3" xfId="8647"/>
    <cellStyle name="60% - Accent5 4" xfId="8648"/>
    <cellStyle name="60% - Accent5 5" xfId="33384"/>
    <cellStyle name="60% - Accent6" xfId="8649"/>
    <cellStyle name="60% - Accent6 2" xfId="300"/>
    <cellStyle name="60% - Accent6 2 2" xfId="33386"/>
    <cellStyle name="60% - Accent6 3" xfId="301"/>
    <cellStyle name="60% - Accent6 4" xfId="302"/>
    <cellStyle name="60% - Accent6 5" xfId="33385"/>
    <cellStyle name="60% - Akzent1" xfId="303"/>
    <cellStyle name="60% - Akzent1 2" xfId="304"/>
    <cellStyle name="60% - Akzent1 2 2" xfId="305"/>
    <cellStyle name="60% - Akzent1 2 2 2" xfId="33387"/>
    <cellStyle name="60% - Akzent1 3" xfId="306"/>
    <cellStyle name="60% - Akzent2" xfId="307"/>
    <cellStyle name="60% - Akzent2 2" xfId="308"/>
    <cellStyle name="60% - Akzent2 2 2" xfId="309"/>
    <cellStyle name="60% - Akzent2 2 2 2" xfId="33388"/>
    <cellStyle name="60% - Akzent2 3" xfId="310"/>
    <cellStyle name="60% - Akzent3" xfId="311"/>
    <cellStyle name="60% - Akzent3 2" xfId="312"/>
    <cellStyle name="60% - Akzent3 2 2" xfId="313"/>
    <cellStyle name="60% - Akzent3 2 2 2" xfId="33389"/>
    <cellStyle name="60% - Akzent3 3" xfId="314"/>
    <cellStyle name="60% - Akzent4" xfId="315"/>
    <cellStyle name="60% - Akzent4 2" xfId="316"/>
    <cellStyle name="60% - Akzent4 2 2" xfId="317"/>
    <cellStyle name="60% - Akzent4 2 2 2" xfId="33390"/>
    <cellStyle name="60% - Akzent4 3" xfId="318"/>
    <cellStyle name="60% - Akzent5" xfId="319"/>
    <cellStyle name="60% - Akzent5 2" xfId="320"/>
    <cellStyle name="60% - Akzent5 2 2" xfId="321"/>
    <cellStyle name="60% - Akzent5 2 2 2" xfId="33391"/>
    <cellStyle name="60% - Akzent5 3" xfId="322"/>
    <cellStyle name="60% - Akzent6" xfId="323"/>
    <cellStyle name="60% - Akzent6 2" xfId="324"/>
    <cellStyle name="60% - Akzent6 2 2" xfId="325"/>
    <cellStyle name="60% - Akzent6 2 2 2" xfId="33392"/>
    <cellStyle name="60% - Akzent6 3" xfId="326"/>
    <cellStyle name="60% - Énfasis1" xfId="8650"/>
    <cellStyle name="60% - Énfasis1 2" xfId="8651"/>
    <cellStyle name="60% - Énfasis2" xfId="8652"/>
    <cellStyle name="60% - Énfasis2 2" xfId="8653"/>
    <cellStyle name="60% - Énfasis3" xfId="8654"/>
    <cellStyle name="60% - Énfasis3 2" xfId="8655"/>
    <cellStyle name="60% - Énfasis4" xfId="8656"/>
    <cellStyle name="60% - Énfasis4 2" xfId="8657"/>
    <cellStyle name="60% - Énfasis5" xfId="8658"/>
    <cellStyle name="60% - Énfasis5 2" xfId="8659"/>
    <cellStyle name="60% - Énfasis6" xfId="8660"/>
    <cellStyle name="60% - Énfasis6 2" xfId="8661"/>
    <cellStyle name="60% - Акцент1" xfId="327"/>
    <cellStyle name="60% - Акцент2" xfId="328"/>
    <cellStyle name="60% - Акцент3" xfId="329"/>
    <cellStyle name="60% - Акцент4" xfId="330"/>
    <cellStyle name="60% - Акцент5" xfId="331"/>
    <cellStyle name="60% - Акцент6" xfId="332"/>
    <cellStyle name="ac" xfId="8662"/>
    <cellStyle name="Accent1" xfId="357"/>
    <cellStyle name="Accent1 2" xfId="333"/>
    <cellStyle name="Accent1 2 2" xfId="8663"/>
    <cellStyle name="Accent1 2 3" xfId="8664"/>
    <cellStyle name="Accent1 3" xfId="334"/>
    <cellStyle name="Accent1 4" xfId="335"/>
    <cellStyle name="Accent1 5" xfId="8665"/>
    <cellStyle name="Accent1 6" xfId="33393"/>
    <cellStyle name="Accent1_Bauteile" xfId="336"/>
    <cellStyle name="Accent2" xfId="361"/>
    <cellStyle name="Accent2 2" xfId="337"/>
    <cellStyle name="Accent2 2 2" xfId="8666"/>
    <cellStyle name="Accent2 2 3" xfId="8667"/>
    <cellStyle name="Accent2 3" xfId="338"/>
    <cellStyle name="Accent2 4" xfId="339"/>
    <cellStyle name="Accent2 5" xfId="8668"/>
    <cellStyle name="Accent2 6" xfId="33394"/>
    <cellStyle name="Accent2_Bauteile" xfId="340"/>
    <cellStyle name="Accent3" xfId="365"/>
    <cellStyle name="Accent3 2" xfId="341"/>
    <cellStyle name="Accent3 2 2" xfId="8669"/>
    <cellStyle name="Accent3 2 3" xfId="8670"/>
    <cellStyle name="Accent3 3" xfId="342"/>
    <cellStyle name="Accent3 4" xfId="343"/>
    <cellStyle name="Accent3 5" xfId="8671"/>
    <cellStyle name="Accent3 6" xfId="33395"/>
    <cellStyle name="Accent3_Bauteile" xfId="344"/>
    <cellStyle name="Accent4" xfId="369"/>
    <cellStyle name="Accent4 2" xfId="345"/>
    <cellStyle name="Accent4 2 2" xfId="8672"/>
    <cellStyle name="Accent4 3" xfId="346"/>
    <cellStyle name="Accent4 4" xfId="347"/>
    <cellStyle name="Accent4 5" xfId="8673"/>
    <cellStyle name="Accent4 6" xfId="33396"/>
    <cellStyle name="Accent4_Bauteile" xfId="348"/>
    <cellStyle name="Accent5" xfId="373"/>
    <cellStyle name="Accent5 2" xfId="349"/>
    <cellStyle name="Accent5 3" xfId="350"/>
    <cellStyle name="Accent5 4" xfId="351"/>
    <cellStyle name="Accent5 5" xfId="33397"/>
    <cellStyle name="Accent5_Bauteile" xfId="352"/>
    <cellStyle name="Accent6" xfId="377"/>
    <cellStyle name="Accent6 2" xfId="353"/>
    <cellStyle name="Accent6 2 2" xfId="8674"/>
    <cellStyle name="Accent6 2 3" xfId="8675"/>
    <cellStyle name="Accent6 3" xfId="354"/>
    <cellStyle name="Accent6 4" xfId="355"/>
    <cellStyle name="Accent6 5" xfId="8676"/>
    <cellStyle name="Accent6 6" xfId="33398"/>
    <cellStyle name="Accent6_Bauteile" xfId="356"/>
    <cellStyle name="Akzent1 2" xfId="358"/>
    <cellStyle name="Akzent1 2 2" xfId="8677"/>
    <cellStyle name="Akzent1 2 3" xfId="8678"/>
    <cellStyle name="Akzent1 2 4" xfId="8679"/>
    <cellStyle name="Akzent1 2 5" xfId="8680"/>
    <cellStyle name="Akzent1 3" xfId="359"/>
    <cellStyle name="Akzent1 3 2" xfId="8681"/>
    <cellStyle name="Akzent1 3 3" xfId="8682"/>
    <cellStyle name="Akzent1 4" xfId="360"/>
    <cellStyle name="Akzent1 4 2" xfId="8683"/>
    <cellStyle name="Akzent1 5" xfId="8684"/>
    <cellStyle name="Akzent1 5 2" xfId="8685"/>
    <cellStyle name="Akzent1 6" xfId="8686"/>
    <cellStyle name="Akzent2 2" xfId="362"/>
    <cellStyle name="Akzent2 2 2" xfId="8687"/>
    <cellStyle name="Akzent2 2 3" xfId="8688"/>
    <cellStyle name="Akzent2 2 4" xfId="8689"/>
    <cellStyle name="Akzent2 2 5" xfId="8690"/>
    <cellStyle name="Akzent2 3" xfId="363"/>
    <cellStyle name="Akzent2 3 2" xfId="8691"/>
    <cellStyle name="Akzent2 3 3" xfId="8692"/>
    <cellStyle name="Akzent2 4" xfId="364"/>
    <cellStyle name="Akzent2 4 2" xfId="8693"/>
    <cellStyle name="Akzent2 5" xfId="8694"/>
    <cellStyle name="Akzent2 5 2" xfId="8695"/>
    <cellStyle name="Akzent2 6" xfId="8696"/>
    <cellStyle name="Akzent3 2" xfId="366"/>
    <cellStyle name="Akzent3 2 2" xfId="8697"/>
    <cellStyle name="Akzent3 2 3" xfId="8698"/>
    <cellStyle name="Akzent3 2 4" xfId="8699"/>
    <cellStyle name="Akzent3 2 5" xfId="8700"/>
    <cellStyle name="Akzent3 3" xfId="367"/>
    <cellStyle name="Akzent3 3 2" xfId="8701"/>
    <cellStyle name="Akzent3 3 3" xfId="8702"/>
    <cellStyle name="Akzent3 4" xfId="368"/>
    <cellStyle name="Akzent3 4 2" xfId="8703"/>
    <cellStyle name="Akzent3 5" xfId="8704"/>
    <cellStyle name="Akzent3 5 2" xfId="8705"/>
    <cellStyle name="Akzent3 6" xfId="8706"/>
    <cellStyle name="Akzent4 2" xfId="370"/>
    <cellStyle name="Akzent4 2 2" xfId="8707"/>
    <cellStyle name="Akzent4 2 3" xfId="8708"/>
    <cellStyle name="Akzent4 2 4" xfId="8709"/>
    <cellStyle name="Akzent4 2 5" xfId="8710"/>
    <cellStyle name="Akzent4 3" xfId="371"/>
    <cellStyle name="Akzent4 3 2" xfId="8711"/>
    <cellStyle name="Akzent4 3 3" xfId="8712"/>
    <cellStyle name="Akzent4 4" xfId="372"/>
    <cellStyle name="Akzent4 4 2" xfId="8713"/>
    <cellStyle name="Akzent4 5" xfId="8714"/>
    <cellStyle name="Akzent4 5 2" xfId="8715"/>
    <cellStyle name="Akzent4 6" xfId="8716"/>
    <cellStyle name="Akzent5 2" xfId="374"/>
    <cellStyle name="Akzent5 2 2" xfId="8717"/>
    <cellStyle name="Akzent5 3" xfId="375"/>
    <cellStyle name="Akzent5 3 2" xfId="8718"/>
    <cellStyle name="Akzent5 4" xfId="376"/>
    <cellStyle name="Akzent5 4 2" xfId="8719"/>
    <cellStyle name="Akzent5 5" xfId="8720"/>
    <cellStyle name="Akzent5 5 2" xfId="8721"/>
    <cellStyle name="Akzent5 6" xfId="8722"/>
    <cellStyle name="Akzent6 2" xfId="378"/>
    <cellStyle name="Akzent6 2 2" xfId="8723"/>
    <cellStyle name="Akzent6 2 3" xfId="8724"/>
    <cellStyle name="Akzent6 2 4" xfId="8725"/>
    <cellStyle name="Akzent6 2 5" xfId="8726"/>
    <cellStyle name="Akzent6 3" xfId="379"/>
    <cellStyle name="Akzent6 3 2" xfId="8727"/>
    <cellStyle name="Akzent6 3 3" xfId="8728"/>
    <cellStyle name="Akzent6 4" xfId="380"/>
    <cellStyle name="Akzent6 4 2" xfId="8729"/>
    <cellStyle name="Akzent6 5" xfId="8730"/>
    <cellStyle name="Akzent6 5 2" xfId="8731"/>
    <cellStyle name="Akzent6 6" xfId="8732"/>
    <cellStyle name="args.style" xfId="8733"/>
    <cellStyle name="args.style 2" xfId="8734"/>
    <cellStyle name="args.style 2 2" xfId="8735"/>
    <cellStyle name="Ausgabe 2" xfId="381"/>
    <cellStyle name="Ausgabe 2 2" xfId="382"/>
    <cellStyle name="Ausgabe 2 2 2" xfId="383"/>
    <cellStyle name="Ausgabe 2 3" xfId="384"/>
    <cellStyle name="Ausgabe 2 4" xfId="8736"/>
    <cellStyle name="Ausgabe 2 5" xfId="8737"/>
    <cellStyle name="Ausgabe 3" xfId="385"/>
    <cellStyle name="Ausgabe 3 2" xfId="8738"/>
    <cellStyle name="Ausgabe 3 3" xfId="8739"/>
    <cellStyle name="Ausgabe 4" xfId="8740"/>
    <cellStyle name="Ausgabe 4 2" xfId="8741"/>
    <cellStyle name="Ausgabe 5" xfId="8742"/>
    <cellStyle name="Ausgabe 5 2" xfId="8743"/>
    <cellStyle name="Bad" xfId="486"/>
    <cellStyle name="Bad 2" xfId="386"/>
    <cellStyle name="Bad 2 2" xfId="8744"/>
    <cellStyle name="Bad 2 3" xfId="8745"/>
    <cellStyle name="Bad 3" xfId="387"/>
    <cellStyle name="Bad 4" xfId="388"/>
    <cellStyle name="Bad 5" xfId="8746"/>
    <cellStyle name="Bad 6" xfId="33399"/>
    <cellStyle name="Bad_Bauteile" xfId="389"/>
    <cellStyle name="Berechnung 2" xfId="390"/>
    <cellStyle name="Berechnung 2 2" xfId="391"/>
    <cellStyle name="Berechnung 2 2 2" xfId="392"/>
    <cellStyle name="Berechnung 2 3" xfId="393"/>
    <cellStyle name="Berechnung 2 4" xfId="8747"/>
    <cellStyle name="Berechnung 2 5" xfId="8748"/>
    <cellStyle name="Berechnung 3" xfId="394"/>
    <cellStyle name="Berechnung 3 2" xfId="8749"/>
    <cellStyle name="Berechnung 3 3" xfId="8750"/>
    <cellStyle name="Berechnung 4" xfId="8751"/>
    <cellStyle name="Berechnung 4 2" xfId="8752"/>
    <cellStyle name="Berechnung 5" xfId="8753"/>
    <cellStyle name="Berechnung 5 2" xfId="8754"/>
    <cellStyle name="Bottom Row" xfId="8755"/>
    <cellStyle name="BoxedTotal" xfId="8756"/>
    <cellStyle name="BoxedTotal 2" xfId="8757"/>
    <cellStyle name="Buena" xfId="8758"/>
    <cellStyle name="Buena 2" xfId="8759"/>
    <cellStyle name="Calc Currency (0)" xfId="8760"/>
    <cellStyle name="Calc Currency (0) 2" xfId="8761"/>
    <cellStyle name="Calc Currency (0) 2 2" xfId="8762"/>
    <cellStyle name="Calc Units (2)" xfId="8763"/>
    <cellStyle name="Calculation" xfId="8764"/>
    <cellStyle name="Calculation 2" xfId="395"/>
    <cellStyle name="Calculation 2 2" xfId="8765"/>
    <cellStyle name="Calculation 2 3" xfId="8766"/>
    <cellStyle name="Calculation 2 4" xfId="8767"/>
    <cellStyle name="Calculation 3" xfId="8768"/>
    <cellStyle name="Calculation 4" xfId="8769"/>
    <cellStyle name="Cálculo" xfId="8770"/>
    <cellStyle name="Cálculo 2" xfId="8771"/>
    <cellStyle name="category" xfId="8772"/>
    <cellStyle name="Celda de comprobación" xfId="8773"/>
    <cellStyle name="Celda vinculada" xfId="8774"/>
    <cellStyle name="Celda vinculada 2" xfId="8775"/>
    <cellStyle name="Check Cell" xfId="761"/>
    <cellStyle name="Check Cell 2" xfId="396"/>
    <cellStyle name="Check Cell 3" xfId="397"/>
    <cellStyle name="Check Cell 4" xfId="398"/>
    <cellStyle name="Check Cell 5" xfId="33400"/>
    <cellStyle name="Check Cell_Bauteile" xfId="399"/>
    <cellStyle name="Comma [00]" xfId="8776"/>
    <cellStyle name="Comma 2" xfId="8777"/>
    <cellStyle name="Comma 2 2" xfId="8778"/>
    <cellStyle name="Comma 3" xfId="8779"/>
    <cellStyle name="Comma, 0" xfId="8780"/>
    <cellStyle name="Comma, 0 2" xfId="8781"/>
    <cellStyle name="Comma, 0 2 2" xfId="8782"/>
    <cellStyle name="Comma[2]" xfId="8783"/>
    <cellStyle name="Comma[2] 2" xfId="8784"/>
    <cellStyle name="Comma[2] 2 2" xfId="8785"/>
    <cellStyle name="Copied" xfId="8786"/>
    <cellStyle name="Copied 2" xfId="8787"/>
    <cellStyle name="Copied 2 2" xfId="8788"/>
    <cellStyle name="COST1" xfId="8789"/>
    <cellStyle name="COST1 2" xfId="8790"/>
    <cellStyle name="COST1 2 2" xfId="8791"/>
    <cellStyle name="Currency $" xfId="8792"/>
    <cellStyle name="Currency $ 2" xfId="8793"/>
    <cellStyle name="Currency $ 2 2" xfId="8794"/>
    <cellStyle name="Currency [00]" xfId="8795"/>
    <cellStyle name="Currency[2]" xfId="8796"/>
    <cellStyle name="Currency[2] 2" xfId="8797"/>
    <cellStyle name="Currency[2] 2 2" xfId="8798"/>
    <cellStyle name="Currency[2] 3" xfId="8799"/>
    <cellStyle name="custom" xfId="8800"/>
    <cellStyle name="Date" xfId="1"/>
    <cellStyle name="Date 2" xfId="8801"/>
    <cellStyle name="Date 2 2" xfId="8802"/>
    <cellStyle name="Date 2 3" xfId="33401"/>
    <cellStyle name="Date 3" xfId="8803"/>
    <cellStyle name="Date 3 2" xfId="33402"/>
    <cellStyle name="Date Short" xfId="8804"/>
    <cellStyle name="Date_2.3L DISI vs. 2.0L DISI TC v3" xfId="8805"/>
    <cellStyle name="Decimal (0)" xfId="8806"/>
    <cellStyle name="Decimal (1)" xfId="8807"/>
    <cellStyle name="Decimal (2)" xfId="8808"/>
    <cellStyle name="Dezimal 2" xfId="2"/>
    <cellStyle name="dlrs_no_decimal" xfId="8809"/>
    <cellStyle name="Dollars" xfId="8810"/>
    <cellStyle name="DropList" xfId="3"/>
    <cellStyle name="DropList 2" xfId="33403"/>
    <cellStyle name="DropList 3" xfId="33404"/>
    <cellStyle name="DropList_readOnly" xfId="33405"/>
    <cellStyle name="Dziesiętny [0]_Arkusz1" xfId="8811"/>
    <cellStyle name="Dziesiętny_Arkusz1" xfId="8812"/>
    <cellStyle name="Edited_Data" xfId="8813"/>
    <cellStyle name="Eingabe 2" xfId="400"/>
    <cellStyle name="Eingabe 2 2" xfId="401"/>
    <cellStyle name="Eingabe 2 2 2" xfId="402"/>
    <cellStyle name="Eingabe 2 3" xfId="403"/>
    <cellStyle name="Eingabe 2 4" xfId="8814"/>
    <cellStyle name="Eingabe 2 5" xfId="8815"/>
    <cellStyle name="Eingabe 3" xfId="404"/>
    <cellStyle name="Eingabe 3 2" xfId="8816"/>
    <cellStyle name="Eingabe 3 3" xfId="8817"/>
    <cellStyle name="Eingabe 4" xfId="8818"/>
    <cellStyle name="Eingabe 4 2" xfId="8819"/>
    <cellStyle name="Eingabe 5" xfId="8820"/>
    <cellStyle name="Eingabe 5 2" xfId="8821"/>
    <cellStyle name="Encabezado 4" xfId="8822"/>
    <cellStyle name="Énfasis1" xfId="8823"/>
    <cellStyle name="Énfasis1 2" xfId="8824"/>
    <cellStyle name="Énfasis2" xfId="8825"/>
    <cellStyle name="Énfasis2 2" xfId="8826"/>
    <cellStyle name="Énfasis3" xfId="8827"/>
    <cellStyle name="Énfasis3 2" xfId="8828"/>
    <cellStyle name="Énfasis4" xfId="8829"/>
    <cellStyle name="Énfasis5" xfId="8830"/>
    <cellStyle name="Énfasis6" xfId="8831"/>
    <cellStyle name="Énfasis6 2" xfId="8832"/>
    <cellStyle name="Enter Currency (0)" xfId="8833"/>
    <cellStyle name="Enter Currency (2)" xfId="8834"/>
    <cellStyle name="Enter Units (0)" xfId="8835"/>
    <cellStyle name="Enter Units (1)" xfId="8836"/>
    <cellStyle name="Enter Units (2)" xfId="8837"/>
    <cellStyle name="Entered" xfId="8838"/>
    <cellStyle name="Entered 2" xfId="8839"/>
    <cellStyle name="Entered 2 2" xfId="8840"/>
    <cellStyle name="Entrada" xfId="8841"/>
    <cellStyle name="Entrada 2" xfId="8842"/>
    <cellStyle name="Ergebnis 2" xfId="405"/>
    <cellStyle name="Ergebnis 2 2" xfId="406"/>
    <cellStyle name="Ergebnis 2 2 2" xfId="407"/>
    <cellStyle name="Ergebnis 2 3" xfId="408"/>
    <cellStyle name="Ergebnis 2 4" xfId="8843"/>
    <cellStyle name="Ergebnis 2 5" xfId="8844"/>
    <cellStyle name="Ergebnis 3" xfId="409"/>
    <cellStyle name="Ergebnis 3 2" xfId="8845"/>
    <cellStyle name="Ergebnis 3 3" xfId="8846"/>
    <cellStyle name="Ergebnis 4" xfId="8847"/>
    <cellStyle name="Ergebnis 4 2" xfId="8848"/>
    <cellStyle name="Ergebnis 5" xfId="8849"/>
    <cellStyle name="Ergebnis 5 2" xfId="8850"/>
    <cellStyle name="Erklärender Text 2" xfId="410"/>
    <cellStyle name="Erklärender Text 2 2" xfId="411"/>
    <cellStyle name="Erklärender Text 2 2 2" xfId="412"/>
    <cellStyle name="Erklärender Text 2 3" xfId="413"/>
    <cellStyle name="Erklärender Text 3" xfId="414"/>
    <cellStyle name="Erklärender Text 3 2" xfId="8851"/>
    <cellStyle name="Erklärender Text 4" xfId="8852"/>
    <cellStyle name="Erklärender Text 4 2" xfId="8853"/>
    <cellStyle name="Erklärender Text 5" xfId="8854"/>
    <cellStyle name="Erklärender Text 5 2" xfId="8855"/>
    <cellStyle name="Estilo 1" xfId="8856"/>
    <cellStyle name="Estilo 1 2" xfId="8857"/>
    <cellStyle name="Estilo 1 2 2" xfId="8858"/>
    <cellStyle name="Estilo 1 2 2 2" xfId="8859"/>
    <cellStyle name="Estilo 1 2 3" xfId="8860"/>
    <cellStyle name="Estilo 1 3" xfId="8861"/>
    <cellStyle name="Estilo 1 3 2" xfId="8862"/>
    <cellStyle name="Estilo 1 4" xfId="8863"/>
    <cellStyle name="Estilo 1 4 2" xfId="8864"/>
    <cellStyle name="Estilo 1 4 3" xfId="8865"/>
    <cellStyle name="Estilo 1 4 4" xfId="8866"/>
    <cellStyle name="Estilo 1 4 4 2" xfId="8867"/>
    <cellStyle name="Estilo 1 4 4 3" xfId="8868"/>
    <cellStyle name="Estimated_Data" xfId="8869"/>
    <cellStyle name="Euro" xfId="4"/>
    <cellStyle name="Euro 2" xfId="415"/>
    <cellStyle name="Euro 2 2" xfId="416"/>
    <cellStyle name="Euro 2 3" xfId="8870"/>
    <cellStyle name="Euro 2 4" xfId="8871"/>
    <cellStyle name="Euro 3" xfId="417"/>
    <cellStyle name="Euro 3 2" xfId="8872"/>
    <cellStyle name="Euro 4" xfId="8873"/>
    <cellStyle name="Euro 4 2" xfId="8874"/>
    <cellStyle name="Euro 4 3" xfId="8875"/>
    <cellStyle name="Euro 4 4" xfId="8876"/>
    <cellStyle name="Euro 5" xfId="8877"/>
    <cellStyle name="Euro 5 2" xfId="8878"/>
    <cellStyle name="Euro 6" xfId="8879"/>
    <cellStyle name="Euro 6 2" xfId="8880"/>
    <cellStyle name="Explanatory Text" xfId="8881"/>
    <cellStyle name="Explanatory Text 2" xfId="418"/>
    <cellStyle name="FAPbody" xfId="8882"/>
    <cellStyle name="FAPbody 2" xfId="8883"/>
    <cellStyle name="Forecast_Data" xfId="8884"/>
    <cellStyle name="ƒp[ƒZƒ“ƒg_!!!GO" xfId="8885"/>
    <cellStyle name="Good" xfId="423"/>
    <cellStyle name="Good 2" xfId="419"/>
    <cellStyle name="Good 2 2" xfId="8886"/>
    <cellStyle name="Good 2 3" xfId="8887"/>
    <cellStyle name="Good 3" xfId="420"/>
    <cellStyle name="Good 4" xfId="421"/>
    <cellStyle name="Good 5" xfId="8888"/>
    <cellStyle name="Good 6" xfId="33406"/>
    <cellStyle name="Good_Bauteile" xfId="422"/>
    <cellStyle name="Grand Total" xfId="8889"/>
    <cellStyle name="Grey" xfId="8890"/>
    <cellStyle name="Grey 2" xfId="8891"/>
    <cellStyle name="Grey 2 2" xfId="8892"/>
    <cellStyle name="Gut 2" xfId="424"/>
    <cellStyle name="Gut 2 2" xfId="8893"/>
    <cellStyle name="Gut 2 3" xfId="8894"/>
    <cellStyle name="Gut 2 4" xfId="8895"/>
    <cellStyle name="Gut 2 5" xfId="8896"/>
    <cellStyle name="Gut 3" xfId="425"/>
    <cellStyle name="Gut 3 2" xfId="8897"/>
    <cellStyle name="Gut 3 3" xfId="8898"/>
    <cellStyle name="Gut 3 4" xfId="8899"/>
    <cellStyle name="Gut 3_Spotweld Crossreference Master" xfId="8900"/>
    <cellStyle name="Gut 4" xfId="426"/>
    <cellStyle name="Gut 4 2" xfId="8901"/>
    <cellStyle name="Gut 5" xfId="8902"/>
    <cellStyle name="Gut 5 2" xfId="8903"/>
    <cellStyle name="HEADER" xfId="8904"/>
    <cellStyle name="Header1" xfId="8905"/>
    <cellStyle name="Header2" xfId="8906"/>
    <cellStyle name="Heading 1" xfId="732"/>
    <cellStyle name="Heading 1 2" xfId="427"/>
    <cellStyle name="Heading 1 2 2" xfId="8907"/>
    <cellStyle name="Heading 1 2 3" xfId="8908"/>
    <cellStyle name="Heading 1 3" xfId="428"/>
    <cellStyle name="Heading 1 4" xfId="429"/>
    <cellStyle name="Heading 1 5" xfId="8909"/>
    <cellStyle name="Heading 1 6" xfId="33407"/>
    <cellStyle name="Heading 1_Bauteile" xfId="430"/>
    <cellStyle name="Heading 2" xfId="736"/>
    <cellStyle name="Heading 2 2" xfId="431"/>
    <cellStyle name="Heading 2 2 2" xfId="8910"/>
    <cellStyle name="Heading 2 2 3" xfId="8911"/>
    <cellStyle name="Heading 2 3" xfId="432"/>
    <cellStyle name="Heading 2 4" xfId="433"/>
    <cellStyle name="Heading 2 5" xfId="8912"/>
    <cellStyle name="Heading 2 6" xfId="33408"/>
    <cellStyle name="Heading 2_Bauteile" xfId="434"/>
    <cellStyle name="Heading 3" xfId="740"/>
    <cellStyle name="Heading 3 2" xfId="435"/>
    <cellStyle name="Heading 3 2 2" xfId="8913"/>
    <cellStyle name="Heading 3 2 3" xfId="8914"/>
    <cellStyle name="Heading 3 3" xfId="436"/>
    <cellStyle name="Heading 3 4" xfId="437"/>
    <cellStyle name="Heading 3 5" xfId="8915"/>
    <cellStyle name="Heading 3 6" xfId="33409"/>
    <cellStyle name="Heading 3_Bauteile" xfId="438"/>
    <cellStyle name="Heading 4" xfId="744"/>
    <cellStyle name="Heading 4 2" xfId="439"/>
    <cellStyle name="Heading 4 2 2" xfId="8916"/>
    <cellStyle name="Heading 4 3" xfId="440"/>
    <cellStyle name="Heading 4 4" xfId="441"/>
    <cellStyle name="Heading 4 5" xfId="8917"/>
    <cellStyle name="Heading 4 6" xfId="33410"/>
    <cellStyle name="Heading 4_Bauteile" xfId="442"/>
    <cellStyle name="HEADINGS" xfId="8918"/>
    <cellStyle name="HEADINGS 2" xfId="8919"/>
    <cellStyle name="HEADINGS 2 2" xfId="8920"/>
    <cellStyle name="HEADINGSTOP" xfId="8921"/>
    <cellStyle name="HEADINGSTOP 2" xfId="8922"/>
    <cellStyle name="HEADINGSTOP 2 2" xfId="8923"/>
    <cellStyle name="Hiperlink" xfId="22" builtinId="8"/>
    <cellStyle name="Hyperlink 2" xfId="443"/>
    <cellStyle name="Hyperlink 2 2" xfId="8924"/>
    <cellStyle name="Hyperlink 2 2 2" xfId="8925"/>
    <cellStyle name="Hyperlink 3" xfId="8926"/>
    <cellStyle name="Hyperlink 3 2" xfId="8927"/>
    <cellStyle name="Hyperlink 3 3" xfId="8928"/>
    <cellStyle name="Hyperlink 3 3 2" xfId="8929"/>
    <cellStyle name="Hyperlink 3 3 3" xfId="8930"/>
    <cellStyle name="Hyperlink 4" xfId="8931"/>
    <cellStyle name="Hyperlink 4 2" xfId="8932"/>
    <cellStyle name="Hyperlink 4 3" xfId="8933"/>
    <cellStyle name="Hyperlink 5" xfId="8934"/>
    <cellStyle name="Icon" xfId="5"/>
    <cellStyle name="Icon 2" xfId="33411"/>
    <cellStyle name="Icon 3" xfId="33412"/>
    <cellStyle name="Incorrecto" xfId="8935"/>
    <cellStyle name="Incorrecto 2" xfId="8936"/>
    <cellStyle name="Input" xfId="8937"/>
    <cellStyle name="Input [yellow]" xfId="8938"/>
    <cellStyle name="Input [yellow] 2" xfId="8939"/>
    <cellStyle name="Input [yellow] 2 2" xfId="8940"/>
    <cellStyle name="Input 10" xfId="8941"/>
    <cellStyle name="Input 11" xfId="8942"/>
    <cellStyle name="Input 12" xfId="8943"/>
    <cellStyle name="Input 13" xfId="8944"/>
    <cellStyle name="Input 14" xfId="8945"/>
    <cellStyle name="Input 2" xfId="444"/>
    <cellStyle name="Input 2 2" xfId="8946"/>
    <cellStyle name="Input 3" xfId="8947"/>
    <cellStyle name="Input 4" xfId="8948"/>
    <cellStyle name="Input 5" xfId="8949"/>
    <cellStyle name="Input 6" xfId="8950"/>
    <cellStyle name="Input 7" xfId="8951"/>
    <cellStyle name="Input 8" xfId="8952"/>
    <cellStyle name="Input 9" xfId="8953"/>
    <cellStyle name="Input Cells" xfId="8954"/>
    <cellStyle name="Item_Current" xfId="8955"/>
    <cellStyle name="kmask3" xfId="8956"/>
    <cellStyle name="kmask3 2" xfId="8957"/>
    <cellStyle name="kmask3 3" xfId="8958"/>
    <cellStyle name="kmask3 4" xfId="8959"/>
    <cellStyle name="kmask3 5" xfId="8960"/>
    <cellStyle name="kmask3 6" xfId="8961"/>
    <cellStyle name="Komma 2" xfId="445"/>
    <cellStyle name="Komma 2 2" xfId="446"/>
    <cellStyle name="Komma 3" xfId="8962"/>
    <cellStyle name="Komma 3 2" xfId="8963"/>
    <cellStyle name="Komma 4" xfId="8964"/>
    <cellStyle name="Komma 4 2" xfId="8965"/>
    <cellStyle name="Link Currency (0)" xfId="8966"/>
    <cellStyle name="Link Currency (2)" xfId="8967"/>
    <cellStyle name="Link Units (0)" xfId="8968"/>
    <cellStyle name="Link Units (1)" xfId="8969"/>
    <cellStyle name="Link Units (2)" xfId="8970"/>
    <cellStyle name="Linked Cell" xfId="751"/>
    <cellStyle name="Linked Cell 2" xfId="447"/>
    <cellStyle name="Linked Cell 2 2" xfId="8971"/>
    <cellStyle name="Linked Cell 2 3" xfId="8972"/>
    <cellStyle name="Linked Cell 3" xfId="448"/>
    <cellStyle name="Linked Cell 4" xfId="449"/>
    <cellStyle name="Linked Cell 5" xfId="8973"/>
    <cellStyle name="Linked Cell 6" xfId="33413"/>
    <cellStyle name="Linked Cell_Bauteile" xfId="450"/>
    <cellStyle name="Linked Cells" xfId="8974"/>
    <cellStyle name="Millares [0]_!!!GO" xfId="8975"/>
    <cellStyle name="Millares_!!!GO" xfId="8976"/>
    <cellStyle name="Milliers [0]_!!!GO" xfId="8977"/>
    <cellStyle name="Milliers_!!!GO" xfId="8978"/>
    <cellStyle name="Model" xfId="8979"/>
    <cellStyle name="Moneda [0]_!!!GO" xfId="8980"/>
    <cellStyle name="Moneda_!!!GO" xfId="8981"/>
    <cellStyle name="Monétaire [0]_!!!GO" xfId="8982"/>
    <cellStyle name="Monétaire_!!!GO" xfId="8983"/>
    <cellStyle name="Neutra" xfId="23" builtinId="28" customBuiltin="1"/>
    <cellStyle name="Neutral 2" xfId="451"/>
    <cellStyle name="Neutral 2 2" xfId="452"/>
    <cellStyle name="Neutral 2 3" xfId="453"/>
    <cellStyle name="Neutral 3" xfId="454"/>
    <cellStyle name="Neutral 3 2" xfId="8984"/>
    <cellStyle name="Neutral 3 3" xfId="8985"/>
    <cellStyle name="Neutral 3 4" xfId="8986"/>
    <cellStyle name="Neutral 3 5" xfId="33414"/>
    <cellStyle name="Neutral 3_Spotweld Crossreference Master" xfId="8987"/>
    <cellStyle name="Neutral 4" xfId="8988"/>
    <cellStyle name="Neutral 4 2" xfId="8989"/>
    <cellStyle name="Neutral 4 3" xfId="33415"/>
    <cellStyle name="Neutral 5" xfId="8990"/>
    <cellStyle name="Neutral 6" xfId="8991"/>
    <cellStyle name="Neutral 7" xfId="8992"/>
    <cellStyle name="Neutral 8" xfId="8993"/>
    <cellStyle name="no dec" xfId="8994"/>
    <cellStyle name="Normal" xfId="0" builtinId="0"/>
    <cellStyle name="Normal - Style1" xfId="8995"/>
    <cellStyle name="Normal - Style1 2" xfId="8996"/>
    <cellStyle name="Normal 10" xfId="8997"/>
    <cellStyle name="Normal 10 2" xfId="8998"/>
    <cellStyle name="Normal 10 3" xfId="8999"/>
    <cellStyle name="Normal 10 4" xfId="9000"/>
    <cellStyle name="Normal 10 5" xfId="9001"/>
    <cellStyle name="Normal 10_Spotweld Crossreference Master" xfId="9002"/>
    <cellStyle name="Normal 11" xfId="9003"/>
    <cellStyle name="Normal 11 2" xfId="9004"/>
    <cellStyle name="Normal 11 3" xfId="9005"/>
    <cellStyle name="Normal 11 4" xfId="9006"/>
    <cellStyle name="Normal 11 5" xfId="9007"/>
    <cellStyle name="Normal 11_Spotweld Crossreference Master" xfId="9008"/>
    <cellStyle name="Normal 12" xfId="9009"/>
    <cellStyle name="Normal 12 2" xfId="9010"/>
    <cellStyle name="Normal 12 3" xfId="9011"/>
    <cellStyle name="Normal 12 4" xfId="9012"/>
    <cellStyle name="Normal 12 5" xfId="9013"/>
    <cellStyle name="Normal 12_Spotweld Crossreference Master" xfId="9014"/>
    <cellStyle name="Normal 13" xfId="9015"/>
    <cellStyle name="Normal 13 2" xfId="9016"/>
    <cellStyle name="Normal 13 3" xfId="9017"/>
    <cellStyle name="Normal 13 4" xfId="9018"/>
    <cellStyle name="Normal 13 5" xfId="9019"/>
    <cellStyle name="Normal 13_Spotweld Crossreference Master" xfId="9020"/>
    <cellStyle name="Normal 14" xfId="9021"/>
    <cellStyle name="Normal 14 2" xfId="9022"/>
    <cellStyle name="Normal 14 3" xfId="9023"/>
    <cellStyle name="Normal 14 4" xfId="9024"/>
    <cellStyle name="Normal 14 5" xfId="9025"/>
    <cellStyle name="Normal 14_Spotweld Crossreference Master" xfId="9026"/>
    <cellStyle name="Normal 15" xfId="9027"/>
    <cellStyle name="Normal 15 2" xfId="9028"/>
    <cellStyle name="Normal 15 3" xfId="9029"/>
    <cellStyle name="Normal 15 4" xfId="9030"/>
    <cellStyle name="Normal 15 5" xfId="9031"/>
    <cellStyle name="Normal 15_Spotweld Crossreference Master" xfId="9032"/>
    <cellStyle name="Normal 16" xfId="9033"/>
    <cellStyle name="Normal 16 2" xfId="9034"/>
    <cellStyle name="Normal 16 3" xfId="9035"/>
    <cellStyle name="Normal 16 4" xfId="9036"/>
    <cellStyle name="Normal 16 5" xfId="9037"/>
    <cellStyle name="Normal 16_Spotweld Crossreference Master" xfId="9038"/>
    <cellStyle name="Normal 17" xfId="9039"/>
    <cellStyle name="Normal 17 2" xfId="9040"/>
    <cellStyle name="Normal 17 3" xfId="9041"/>
    <cellStyle name="Normal 17 4" xfId="9042"/>
    <cellStyle name="Normal 17 5" xfId="9043"/>
    <cellStyle name="Normal 17_Spotweld Crossreference Master" xfId="9044"/>
    <cellStyle name="Normal 18" xfId="9045"/>
    <cellStyle name="Normal 18 2" xfId="9046"/>
    <cellStyle name="Normal 18 3" xfId="9047"/>
    <cellStyle name="Normal 18 4" xfId="9048"/>
    <cellStyle name="Normal 18 5" xfId="9049"/>
    <cellStyle name="Normal 18_Spotweld Crossreference Master" xfId="9050"/>
    <cellStyle name="Normal 19" xfId="9051"/>
    <cellStyle name="Normal 19 2" xfId="9052"/>
    <cellStyle name="Normal 19 3" xfId="9053"/>
    <cellStyle name="Normal 19 4" xfId="9054"/>
    <cellStyle name="Normal 19 5" xfId="9055"/>
    <cellStyle name="Normal 19_Spotweld Crossreference Master" xfId="9056"/>
    <cellStyle name="Normal 2" xfId="455"/>
    <cellStyle name="Normal 2 2" xfId="9057"/>
    <cellStyle name="Normal 2 2 2" xfId="9058"/>
    <cellStyle name="Normal 2 2 2 2" xfId="9059"/>
    <cellStyle name="Normal 2 2 3" xfId="9060"/>
    <cellStyle name="Normal 2 2 3 2" xfId="9061"/>
    <cellStyle name="Normal 2 2 4" xfId="9062"/>
    <cellStyle name="Normal 2 2 4 2" xfId="9063"/>
    <cellStyle name="Normal 2 2 5" xfId="9064"/>
    <cellStyle name="Normal 2 2 6" xfId="9065"/>
    <cellStyle name="Normal 2 3" xfId="9066"/>
    <cellStyle name="Normal 2 3 2" xfId="9067"/>
    <cellStyle name="Normal 2 3 3" xfId="9068"/>
    <cellStyle name="Normal 2 4" xfId="9069"/>
    <cellStyle name="Normal 2 4 2" xfId="9070"/>
    <cellStyle name="Normal 2 4 3" xfId="9071"/>
    <cellStyle name="Normal 2 5" xfId="9072"/>
    <cellStyle name="Normal 2 5 2" xfId="9073"/>
    <cellStyle name="Normal 2 5 3" xfId="9074"/>
    <cellStyle name="Normal 2 6" xfId="9075"/>
    <cellStyle name="Normal 2 6 2" xfId="9076"/>
    <cellStyle name="Normal 2 7" xfId="9077"/>
    <cellStyle name="Normal 2 8" xfId="9078"/>
    <cellStyle name="Normal 2_Spotweld Crossreference Master" xfId="9079"/>
    <cellStyle name="Normal 20" xfId="9080"/>
    <cellStyle name="Normal 20 2" xfId="9081"/>
    <cellStyle name="Normal 20 3" xfId="9082"/>
    <cellStyle name="Normal 20 4" xfId="9083"/>
    <cellStyle name="Normal 20 5" xfId="9084"/>
    <cellStyle name="Normal 20_Spotweld Crossreference Master" xfId="9085"/>
    <cellStyle name="Normal 21" xfId="9086"/>
    <cellStyle name="Normal 21 2" xfId="9087"/>
    <cellStyle name="Normal 21 3" xfId="9088"/>
    <cellStyle name="Normal 21 4" xfId="9089"/>
    <cellStyle name="Normal 21 5" xfId="9090"/>
    <cellStyle name="Normal 21_Spotweld Crossreference Master" xfId="9091"/>
    <cellStyle name="Normal 22" xfId="9092"/>
    <cellStyle name="Normal 22 2" xfId="9093"/>
    <cellStyle name="Normal 22 3" xfId="9094"/>
    <cellStyle name="Normal 22 4" xfId="9095"/>
    <cellStyle name="Normal 22_Spotweld Crossreference Master" xfId="9096"/>
    <cellStyle name="Normal 23" xfId="9097"/>
    <cellStyle name="Normal 23 2" xfId="9098"/>
    <cellStyle name="Normal 23 3" xfId="9099"/>
    <cellStyle name="Normal 23 4" xfId="9100"/>
    <cellStyle name="Normal 23_Spotweld Crossreference Master" xfId="9101"/>
    <cellStyle name="Normal 24" xfId="9102"/>
    <cellStyle name="Normal 24 2" xfId="9103"/>
    <cellStyle name="Normal 24 3" xfId="9104"/>
    <cellStyle name="Normal 24 4" xfId="9105"/>
    <cellStyle name="Normal 24_Spotweld Crossreference Master" xfId="9106"/>
    <cellStyle name="Normal 25" xfId="9107"/>
    <cellStyle name="Normal 25 2" xfId="9108"/>
    <cellStyle name="Normal 25 3" xfId="9109"/>
    <cellStyle name="Normal 25 4" xfId="9110"/>
    <cellStyle name="Normal 25_Spotweld Crossreference Master" xfId="9111"/>
    <cellStyle name="Normal 26" xfId="9112"/>
    <cellStyle name="Normal 26 2" xfId="9113"/>
    <cellStyle name="Normal 26 3" xfId="9114"/>
    <cellStyle name="Normal 26 4" xfId="9115"/>
    <cellStyle name="Normal 26_Spotweld Crossreference Master" xfId="9116"/>
    <cellStyle name="Normal 27" xfId="9117"/>
    <cellStyle name="Normal 27 2" xfId="9118"/>
    <cellStyle name="Normal 27 3" xfId="9119"/>
    <cellStyle name="Normal 27 4" xfId="9120"/>
    <cellStyle name="Normal 27_Spotweld Crossreference Master" xfId="9121"/>
    <cellStyle name="Normal 28" xfId="9122"/>
    <cellStyle name="Normal 28 2" xfId="9123"/>
    <cellStyle name="Normal 28 3" xfId="9124"/>
    <cellStyle name="Normal 28 4" xfId="9125"/>
    <cellStyle name="Normal 28_Spotweld Crossreference Master" xfId="9126"/>
    <cellStyle name="Normal 29" xfId="9127"/>
    <cellStyle name="Normal 29 2" xfId="9128"/>
    <cellStyle name="Normal 29 3" xfId="9129"/>
    <cellStyle name="Normal 29 4" xfId="9130"/>
    <cellStyle name="Normal 29_Spotweld Crossreference Master" xfId="9131"/>
    <cellStyle name="Normal 3" xfId="456"/>
    <cellStyle name="Normal 3 2" xfId="9132"/>
    <cellStyle name="Normal 3 3" xfId="9133"/>
    <cellStyle name="Normal 3 4" xfId="9134"/>
    <cellStyle name="Normal 3 5" xfId="9135"/>
    <cellStyle name="Normal 3 6" xfId="9136"/>
    <cellStyle name="Normal 3_Spotweld Crossreference Master" xfId="9137"/>
    <cellStyle name="Normal 30" xfId="9138"/>
    <cellStyle name="Normal 31" xfId="9139"/>
    <cellStyle name="Normal 32" xfId="9140"/>
    <cellStyle name="Normal 33" xfId="9141"/>
    <cellStyle name="Normal 34" xfId="9142"/>
    <cellStyle name="Normal 35" xfId="9143"/>
    <cellStyle name="Normal 36" xfId="9144"/>
    <cellStyle name="Normal 37" xfId="9145"/>
    <cellStyle name="Normal 38" xfId="9146"/>
    <cellStyle name="Normal 39" xfId="9147"/>
    <cellStyle name="Normal 4" xfId="26"/>
    <cellStyle name="Normal 4 2" xfId="457"/>
    <cellStyle name="Normal 4 3" xfId="9148"/>
    <cellStyle name="Normal 4 4" xfId="9149"/>
    <cellStyle name="Normal 4 5" xfId="9150"/>
    <cellStyle name="Normal 4 6" xfId="9151"/>
    <cellStyle name="Normal 4_Spotweld Crossreference Master" xfId="9152"/>
    <cellStyle name="Normal 40" xfId="9153"/>
    <cellStyle name="Normal 41" xfId="9154"/>
    <cellStyle name="Normal 42" xfId="9155"/>
    <cellStyle name="Normal 43" xfId="9156"/>
    <cellStyle name="Normal 44" xfId="9157"/>
    <cellStyle name="Normal 45" xfId="9158"/>
    <cellStyle name="Normal 46" xfId="9159"/>
    <cellStyle name="Normal 47" xfId="9160"/>
    <cellStyle name="Normal 48" xfId="9161"/>
    <cellStyle name="Normal 49" xfId="9162"/>
    <cellStyle name="Normal 5" xfId="458"/>
    <cellStyle name="Normal 5 2" xfId="459"/>
    <cellStyle name="Normal 5 3" xfId="9163"/>
    <cellStyle name="Normal 5 4" xfId="9164"/>
    <cellStyle name="Normal 5 5" xfId="9165"/>
    <cellStyle name="Normal 5_Spotweld Crossreference Master" xfId="9166"/>
    <cellStyle name="Normal 51" xfId="9167"/>
    <cellStyle name="Normal 52" xfId="9168"/>
    <cellStyle name="Normal 53" xfId="9169"/>
    <cellStyle name="Normal 54" xfId="9170"/>
    <cellStyle name="Normal 55" xfId="9171"/>
    <cellStyle name="Normal 56" xfId="9172"/>
    <cellStyle name="Normal 57" xfId="9173"/>
    <cellStyle name="Normal 58" xfId="9174"/>
    <cellStyle name="Normal 59" xfId="9175"/>
    <cellStyle name="Normal 6" xfId="9176"/>
    <cellStyle name="Normal 6 2" xfId="9177"/>
    <cellStyle name="Normal 6 3" xfId="9178"/>
    <cellStyle name="Normal 6 4" xfId="9179"/>
    <cellStyle name="Normal 6 5" xfId="9180"/>
    <cellStyle name="Normal 6_Spotweld Crossreference Master" xfId="9181"/>
    <cellStyle name="Normal 60" xfId="9182"/>
    <cellStyle name="Normal 7" xfId="9183"/>
    <cellStyle name="Normal 7 2" xfId="9184"/>
    <cellStyle name="Normal 7 3" xfId="9185"/>
    <cellStyle name="Normal 7 4" xfId="9186"/>
    <cellStyle name="Normal 7 5" xfId="9187"/>
    <cellStyle name="Normal 7_Spotweld Crossreference Master" xfId="9188"/>
    <cellStyle name="Normal 8" xfId="9189"/>
    <cellStyle name="Normal 8 2" xfId="9190"/>
    <cellStyle name="Normal 8 3" xfId="9191"/>
    <cellStyle name="Normal 8 4" xfId="9192"/>
    <cellStyle name="Normal 8 5" xfId="9193"/>
    <cellStyle name="Normal 8_Spotweld Crossreference Master" xfId="9194"/>
    <cellStyle name="Normal 9" xfId="9195"/>
    <cellStyle name="Normal 9 2" xfId="9196"/>
    <cellStyle name="Normal 9 3" xfId="9197"/>
    <cellStyle name="Normal 9 4" xfId="9198"/>
    <cellStyle name="Normal 9 5" xfId="9199"/>
    <cellStyle name="Normal 9_Spotweld Crossreference Master" xfId="9200"/>
    <cellStyle name="Normal Summary" xfId="9201"/>
    <cellStyle name="Normal1" xfId="9202"/>
    <cellStyle name="Normale 2" xfId="9203"/>
    <cellStyle name="Normalny_Arkusz1" xfId="9204"/>
    <cellStyle name="Notas" xfId="9205"/>
    <cellStyle name="Notas 2" xfId="9206"/>
    <cellStyle name="Notas 2 2" xfId="9207"/>
    <cellStyle name="Notas 2 2 2" xfId="9208"/>
    <cellStyle name="Notas 2 3" xfId="9209"/>
    <cellStyle name="Notas 3" xfId="9210"/>
    <cellStyle name="Notas 3 2" xfId="9211"/>
    <cellStyle name="Notas 4" xfId="9212"/>
    <cellStyle name="Notas 4 2" xfId="9213"/>
    <cellStyle name="Notas 4 3" xfId="9214"/>
    <cellStyle name="Notas 4 4" xfId="9215"/>
    <cellStyle name="Notas 4 4 2" xfId="9216"/>
    <cellStyle name="Notas 4 4 3" xfId="9217"/>
    <cellStyle name="Note" xfId="460"/>
    <cellStyle name="Note 2" xfId="461"/>
    <cellStyle name="Note 2 2" xfId="9218"/>
    <cellStyle name="Note 2 2 2" xfId="9219"/>
    <cellStyle name="Note 2 3" xfId="9220"/>
    <cellStyle name="Note 3" xfId="462"/>
    <cellStyle name="Note 3 2" xfId="9221"/>
    <cellStyle name="Note 4" xfId="463"/>
    <cellStyle name="Note 4 2" xfId="464"/>
    <cellStyle name="Note 4 2 2" xfId="9222"/>
    <cellStyle name="Note 4 2 3" xfId="9223"/>
    <cellStyle name="Note 4 2 3 2" xfId="9224"/>
    <cellStyle name="Note 4 2 3 3" xfId="9225"/>
    <cellStyle name="Note 4 3" xfId="465"/>
    <cellStyle name="Note 4 3 2" xfId="466"/>
    <cellStyle name="Note 4 4" xfId="467"/>
    <cellStyle name="Note 4 5" xfId="468"/>
    <cellStyle name="Note 4 5 2" xfId="469"/>
    <cellStyle name="Note 5" xfId="9226"/>
    <cellStyle name="Note 5 2" xfId="9227"/>
    <cellStyle name="Note 5 3" xfId="9228"/>
    <cellStyle name="Notiz 2" xfId="470"/>
    <cellStyle name="Notiz 2 2" xfId="471"/>
    <cellStyle name="Notiz 2 2 2" xfId="472"/>
    <cellStyle name="Notiz 2 2 2 2" xfId="9229"/>
    <cellStyle name="Notiz 2 2 3" xfId="9230"/>
    <cellStyle name="Notiz 2 3" xfId="473"/>
    <cellStyle name="Notiz 2 3 2" xfId="474"/>
    <cellStyle name="Notiz 2 3 3" xfId="9231"/>
    <cellStyle name="Notiz 2 4" xfId="475"/>
    <cellStyle name="Notiz 2 5" xfId="476"/>
    <cellStyle name="Notiz 2 6" xfId="9232"/>
    <cellStyle name="Notiz 3" xfId="477"/>
    <cellStyle name="Notiz 3 2" xfId="9233"/>
    <cellStyle name="Notiz 3 2 2" xfId="9234"/>
    <cellStyle name="Notiz 3 2 2 2" xfId="9235"/>
    <cellStyle name="Notiz 3 2 2 3" xfId="9236"/>
    <cellStyle name="Notiz 3 2 3" xfId="9237"/>
    <cellStyle name="Notiz 3 3" xfId="9238"/>
    <cellStyle name="Notiz 3 3 2" xfId="9239"/>
    <cellStyle name="Notiz 3 3 3" xfId="9240"/>
    <cellStyle name="Notiz 3 4" xfId="9241"/>
    <cellStyle name="Notiz 4" xfId="478"/>
    <cellStyle name="Notiz 4 2" xfId="479"/>
    <cellStyle name="Notiz 4 2 2" xfId="9242"/>
    <cellStyle name="Notiz 4 2 3" xfId="9243"/>
    <cellStyle name="Notiz 4 2 4" xfId="9244"/>
    <cellStyle name="Notiz 4 3" xfId="480"/>
    <cellStyle name="Notiz 4 3 2" xfId="481"/>
    <cellStyle name="Notiz 4 4" xfId="482"/>
    <cellStyle name="Notiz 4 5" xfId="483"/>
    <cellStyle name="Notiz 4 5 2" xfId="484"/>
    <cellStyle name="Notiz 5" xfId="9245"/>
    <cellStyle name="Notiz 5 2" xfId="9246"/>
    <cellStyle name="Notiz 5 2 2" xfId="9247"/>
    <cellStyle name="Notiz 5 2 3" xfId="9248"/>
    <cellStyle name="Notiz 5 2 4" xfId="9249"/>
    <cellStyle name="Notiz 5 3" xfId="9250"/>
    <cellStyle name="Notiz 5 4" xfId="9251"/>
    <cellStyle name="Notiz 6" xfId="9252"/>
    <cellStyle name="Notiz 6 2" xfId="9253"/>
    <cellStyle name="Notiz 6 2 2" xfId="9254"/>
    <cellStyle name="Notiz 6 2 3" xfId="9255"/>
    <cellStyle name="Notiz 7" xfId="9256"/>
    <cellStyle name="Notiz 7 2" xfId="9257"/>
    <cellStyle name="NoTotal" xfId="6"/>
    <cellStyle name="NoTotal 2" xfId="33416"/>
    <cellStyle name="NoTotal 3" xfId="33417"/>
    <cellStyle name="NoValue" xfId="7"/>
    <cellStyle name="NoValue 2" xfId="33418"/>
    <cellStyle name="NoValue 3" xfId="33419"/>
    <cellStyle name="Œ…‹æØ‚è [0.00]_!!!GO" xfId="9258"/>
    <cellStyle name="Œ…‹æØ‚è_!!!GO" xfId="9259"/>
    <cellStyle name="Option_Added_Cont_Desc" xfId="9260"/>
    <cellStyle name="Output" xfId="9261"/>
    <cellStyle name="Output 2" xfId="485"/>
    <cellStyle name="Output 2 2" xfId="9262"/>
    <cellStyle name="Output 3" xfId="9263"/>
    <cellStyle name="per.style" xfId="9264"/>
    <cellStyle name="per.style 2" xfId="9265"/>
    <cellStyle name="per.style 2 2" xfId="9266"/>
    <cellStyle name="Percent [0]" xfId="9267"/>
    <cellStyle name="Percent [00]" xfId="9268"/>
    <cellStyle name="Percent [2]" xfId="9269"/>
    <cellStyle name="Percent [2] 2" xfId="9270"/>
    <cellStyle name="Percent [2] 2 2" xfId="9271"/>
    <cellStyle name="Percent 2" xfId="9272"/>
    <cellStyle name="Percent[0]" xfId="9273"/>
    <cellStyle name="Percent[0] 2" xfId="9274"/>
    <cellStyle name="Percent[0] 2 2" xfId="9275"/>
    <cellStyle name="Percent[2]" xfId="9276"/>
    <cellStyle name="Percent[2] 2" xfId="9277"/>
    <cellStyle name="Percent[2] 2 2" xfId="9278"/>
    <cellStyle name="PIDs" xfId="9279"/>
    <cellStyle name="Pounds" xfId="9280"/>
    <cellStyle name="Preliminary_Data" xfId="9281"/>
    <cellStyle name="PrePop Currency (0)" xfId="9282"/>
    <cellStyle name="PrePop Currency (2)" xfId="9283"/>
    <cellStyle name="PrePop Units (0)" xfId="9284"/>
    <cellStyle name="PrePop Units (1)" xfId="9285"/>
    <cellStyle name="PrePop Units (2)" xfId="9286"/>
    <cellStyle name="Prices_Data" xfId="9287"/>
    <cellStyle name="Prozent 10" xfId="9288"/>
    <cellStyle name="Prozent 2" xfId="9289"/>
    <cellStyle name="Prozent 2 2" xfId="9290"/>
    <cellStyle name="Prozent 3" xfId="9291"/>
    <cellStyle name="Prozent 3 2" xfId="9292"/>
    <cellStyle name="Prozent 3 2 2" xfId="9293"/>
    <cellStyle name="Prozent 3 3" xfId="9294"/>
    <cellStyle name="Prozent 3 4" xfId="9295"/>
    <cellStyle name="Prozent 3 5" xfId="9296"/>
    <cellStyle name="Prozent 4" xfId="9297"/>
    <cellStyle name="Prozent 4 2" xfId="9298"/>
    <cellStyle name="Prozent 5" xfId="9299"/>
    <cellStyle name="Prozent 5 2" xfId="9300"/>
    <cellStyle name="Prozent 6" xfId="9301"/>
    <cellStyle name="Prozent 7" xfId="9302"/>
    <cellStyle name="Prozent 8" xfId="9303"/>
    <cellStyle name="Prozent 9" xfId="9304"/>
    <cellStyle name="PSChar" xfId="9305"/>
    <cellStyle name="PSDate" xfId="9306"/>
    <cellStyle name="PSDec" xfId="9307"/>
    <cellStyle name="PSHeading" xfId="9308"/>
    <cellStyle name="PSInt" xfId="9309"/>
    <cellStyle name="PSSpacer" xfId="9310"/>
    <cellStyle name="reg_no_decimal" xfId="9311"/>
    <cellStyle name="Relation" xfId="8"/>
    <cellStyle name="Relation 2" xfId="33420"/>
    <cellStyle name="Relation 3" xfId="33421"/>
    <cellStyle name="RowLevel_3_Scope of Supply C344C_C520_16.02.2011" xfId="9312"/>
    <cellStyle name="RQDcells" xfId="9313"/>
    <cellStyle name="RQDheading" xfId="9314"/>
    <cellStyle name="RQDserial" xfId="9315"/>
    <cellStyle name="RQDtop" xfId="9316"/>
    <cellStyle name="Salida" xfId="9317"/>
    <cellStyle name="Schlecht 2" xfId="487"/>
    <cellStyle name="Schlecht 2 2" xfId="9318"/>
    <cellStyle name="Schlecht 2 3" xfId="9319"/>
    <cellStyle name="Schlecht 2 4" xfId="9320"/>
    <cellStyle name="Schlecht 2 5" xfId="9321"/>
    <cellStyle name="Schlecht 3" xfId="488"/>
    <cellStyle name="Schlecht 3 2" xfId="9322"/>
    <cellStyle name="Schlecht 3 3" xfId="9323"/>
    <cellStyle name="Schlecht 3 4" xfId="9324"/>
    <cellStyle name="Schlecht 3_Spotweld Crossreference Master" xfId="9325"/>
    <cellStyle name="Schlecht 4" xfId="489"/>
    <cellStyle name="Schlecht 4 2" xfId="9326"/>
    <cellStyle name="Schlecht 5" xfId="9327"/>
    <cellStyle name="Schlecht 5 2" xfId="9328"/>
    <cellStyle name="shade" xfId="9329"/>
    <cellStyle name="Single" xfId="9"/>
    <cellStyle name="Single 2" xfId="10"/>
    <cellStyle name="Single 2 2" xfId="20"/>
    <cellStyle name="Single 2 3" xfId="21"/>
    <cellStyle name="Single 3" xfId="33422"/>
    <cellStyle name="Single 3 2" xfId="33423"/>
    <cellStyle name="Single 4" xfId="33424"/>
    <cellStyle name="Single_readOnly" xfId="33425"/>
    <cellStyle name="Standaard 2" xfId="9330"/>
    <cellStyle name="STANDARD 1" xfId="9331"/>
    <cellStyle name="STANDARD 1 2" xfId="9332"/>
    <cellStyle name="Standard 10" xfId="490"/>
    <cellStyle name="Standard 10 10" xfId="28"/>
    <cellStyle name="Standard 10 10 2" xfId="9334"/>
    <cellStyle name="Standard 10 10 3" xfId="9333"/>
    <cellStyle name="Standard 10 11" xfId="9335"/>
    <cellStyle name="Standard 10 12" xfId="9336"/>
    <cellStyle name="Standard 10 13" xfId="9337"/>
    <cellStyle name="Standard 10 2" xfId="491"/>
    <cellStyle name="Standard 10 3" xfId="492"/>
    <cellStyle name="Standard 10 3 10" xfId="9338"/>
    <cellStyle name="Standard 10 3 11" xfId="33107"/>
    <cellStyle name="Standard 10 3 12" xfId="33182"/>
    <cellStyle name="Standard 10 3 13" xfId="33257"/>
    <cellStyle name="Standard 10 3 14" xfId="33332"/>
    <cellStyle name="Standard 10 3 15" xfId="33426"/>
    <cellStyle name="Standard 10 3 2" xfId="9339"/>
    <cellStyle name="Standard 10 3 2 2" xfId="9340"/>
    <cellStyle name="Standard 10 3 2 2 2" xfId="9341"/>
    <cellStyle name="Standard 10 3 2 2 2 2" xfId="9342"/>
    <cellStyle name="Standard 10 3 2 2 2 2 2" xfId="9343"/>
    <cellStyle name="Standard 10 3 2 2 2 2 3" xfId="9344"/>
    <cellStyle name="Standard 10 3 2 2 2 3" xfId="9345"/>
    <cellStyle name="Standard 10 3 2 2 2 3 2" xfId="9346"/>
    <cellStyle name="Standard 10 3 2 2 2 3 3" xfId="9347"/>
    <cellStyle name="Standard 10 3 2 2 2 4" xfId="9348"/>
    <cellStyle name="Standard 10 3 2 2 2 4 2" xfId="9349"/>
    <cellStyle name="Standard 10 3 2 2 2 5" xfId="9350"/>
    <cellStyle name="Standard 10 3 2 2 2 6" xfId="9351"/>
    <cellStyle name="Standard 10 3 2 2 3" xfId="9352"/>
    <cellStyle name="Standard 10 3 2 2 3 2" xfId="9353"/>
    <cellStyle name="Standard 10 3 2 2 3 3" xfId="9354"/>
    <cellStyle name="Standard 10 3 2 2 4" xfId="9355"/>
    <cellStyle name="Standard 10 3 2 2 4 2" xfId="9356"/>
    <cellStyle name="Standard 10 3 2 2 4 3" xfId="9357"/>
    <cellStyle name="Standard 10 3 2 2 5" xfId="9358"/>
    <cellStyle name="Standard 10 3 2 2 5 2" xfId="9359"/>
    <cellStyle name="Standard 10 3 2 2 6" xfId="9360"/>
    <cellStyle name="Standard 10 3 2 2 7" xfId="9361"/>
    <cellStyle name="Standard 10 3 2 3" xfId="9362"/>
    <cellStyle name="Standard 10 3 2 3 2" xfId="9363"/>
    <cellStyle name="Standard 10 3 2 3 2 2" xfId="9364"/>
    <cellStyle name="Standard 10 3 2 3 2 3" xfId="9365"/>
    <cellStyle name="Standard 10 3 2 3 3" xfId="9366"/>
    <cellStyle name="Standard 10 3 2 3 3 2" xfId="9367"/>
    <cellStyle name="Standard 10 3 2 3 3 3" xfId="9368"/>
    <cellStyle name="Standard 10 3 2 3 4" xfId="9369"/>
    <cellStyle name="Standard 10 3 2 3 4 2" xfId="9370"/>
    <cellStyle name="Standard 10 3 2 3 5" xfId="9371"/>
    <cellStyle name="Standard 10 3 2 3 6" xfId="9372"/>
    <cellStyle name="Standard 10 3 2 4" xfId="9373"/>
    <cellStyle name="Standard 10 3 2 4 2" xfId="9374"/>
    <cellStyle name="Standard 10 3 2 4 3" xfId="9375"/>
    <cellStyle name="Standard 10 3 2 5" xfId="9376"/>
    <cellStyle name="Standard 10 3 2 5 2" xfId="9377"/>
    <cellStyle name="Standard 10 3 2 5 3" xfId="9378"/>
    <cellStyle name="Standard 10 3 2 6" xfId="9379"/>
    <cellStyle name="Standard 10 3 2 6 2" xfId="9380"/>
    <cellStyle name="Standard 10 3 2 7" xfId="9381"/>
    <cellStyle name="Standard 10 3 2 8" xfId="9382"/>
    <cellStyle name="Standard 10 3 3" xfId="9383"/>
    <cellStyle name="Standard 10 3 3 2" xfId="9384"/>
    <cellStyle name="Standard 10 3 3 2 2" xfId="9385"/>
    <cellStyle name="Standard 10 3 3 2 2 2" xfId="9386"/>
    <cellStyle name="Standard 10 3 3 2 2 2 2" xfId="9387"/>
    <cellStyle name="Standard 10 3 3 2 2 2 3" xfId="9388"/>
    <cellStyle name="Standard 10 3 3 2 2 3" xfId="9389"/>
    <cellStyle name="Standard 10 3 3 2 2 3 2" xfId="9390"/>
    <cellStyle name="Standard 10 3 3 2 2 3 3" xfId="9391"/>
    <cellStyle name="Standard 10 3 3 2 2 4" xfId="9392"/>
    <cellStyle name="Standard 10 3 3 2 2 4 2" xfId="9393"/>
    <cellStyle name="Standard 10 3 3 2 2 5" xfId="9394"/>
    <cellStyle name="Standard 10 3 3 2 2 6" xfId="9395"/>
    <cellStyle name="Standard 10 3 3 2 3" xfId="9396"/>
    <cellStyle name="Standard 10 3 3 2 3 2" xfId="9397"/>
    <cellStyle name="Standard 10 3 3 2 3 3" xfId="9398"/>
    <cellStyle name="Standard 10 3 3 2 4" xfId="9399"/>
    <cellStyle name="Standard 10 3 3 2 4 2" xfId="9400"/>
    <cellStyle name="Standard 10 3 3 2 4 3" xfId="9401"/>
    <cellStyle name="Standard 10 3 3 2 5" xfId="9402"/>
    <cellStyle name="Standard 10 3 3 2 5 2" xfId="9403"/>
    <cellStyle name="Standard 10 3 3 2 6" xfId="9404"/>
    <cellStyle name="Standard 10 3 3 2 7" xfId="9405"/>
    <cellStyle name="Standard 10 3 3 3" xfId="9406"/>
    <cellStyle name="Standard 10 3 3 3 2" xfId="9407"/>
    <cellStyle name="Standard 10 3 3 3 2 2" xfId="9408"/>
    <cellStyle name="Standard 10 3 3 3 2 3" xfId="9409"/>
    <cellStyle name="Standard 10 3 3 3 3" xfId="9410"/>
    <cellStyle name="Standard 10 3 3 3 3 2" xfId="9411"/>
    <cellStyle name="Standard 10 3 3 3 3 3" xfId="9412"/>
    <cellStyle name="Standard 10 3 3 3 4" xfId="9413"/>
    <cellStyle name="Standard 10 3 3 3 4 2" xfId="9414"/>
    <cellStyle name="Standard 10 3 3 3 5" xfId="9415"/>
    <cellStyle name="Standard 10 3 3 3 6" xfId="9416"/>
    <cellStyle name="Standard 10 3 3 4" xfId="9417"/>
    <cellStyle name="Standard 10 3 3 4 2" xfId="9418"/>
    <cellStyle name="Standard 10 3 3 4 3" xfId="9419"/>
    <cellStyle name="Standard 10 3 3 5" xfId="9420"/>
    <cellStyle name="Standard 10 3 3 5 2" xfId="9421"/>
    <cellStyle name="Standard 10 3 3 5 3" xfId="9422"/>
    <cellStyle name="Standard 10 3 3 6" xfId="9423"/>
    <cellStyle name="Standard 10 3 3 6 2" xfId="9424"/>
    <cellStyle name="Standard 10 3 3 7" xfId="9425"/>
    <cellStyle name="Standard 10 3 3 8" xfId="9426"/>
    <cellStyle name="Standard 10 3 4" xfId="9427"/>
    <cellStyle name="Standard 10 3 4 2" xfId="9428"/>
    <cellStyle name="Standard 10 3 4 2 2" xfId="9429"/>
    <cellStyle name="Standard 10 3 4 2 2 2" xfId="9430"/>
    <cellStyle name="Standard 10 3 4 2 2 3" xfId="9431"/>
    <cellStyle name="Standard 10 3 4 2 3" xfId="9432"/>
    <cellStyle name="Standard 10 3 4 2 3 2" xfId="9433"/>
    <cellStyle name="Standard 10 3 4 2 3 3" xfId="9434"/>
    <cellStyle name="Standard 10 3 4 2 4" xfId="9435"/>
    <cellStyle name="Standard 10 3 4 2 4 2" xfId="9436"/>
    <cellStyle name="Standard 10 3 4 2 5" xfId="9437"/>
    <cellStyle name="Standard 10 3 4 2 6" xfId="9438"/>
    <cellStyle name="Standard 10 3 4 3" xfId="9439"/>
    <cellStyle name="Standard 10 3 4 3 2" xfId="9440"/>
    <cellStyle name="Standard 10 3 4 3 3" xfId="9441"/>
    <cellStyle name="Standard 10 3 4 4" xfId="9442"/>
    <cellStyle name="Standard 10 3 4 4 2" xfId="9443"/>
    <cellStyle name="Standard 10 3 4 4 3" xfId="9444"/>
    <cellStyle name="Standard 10 3 4 5" xfId="9445"/>
    <cellStyle name="Standard 10 3 4 5 2" xfId="9446"/>
    <cellStyle name="Standard 10 3 4 6" xfId="9447"/>
    <cellStyle name="Standard 10 3 4 7" xfId="9448"/>
    <cellStyle name="Standard 10 3 5" xfId="9449"/>
    <cellStyle name="Standard 10 3 5 2" xfId="9450"/>
    <cellStyle name="Standard 10 3 5 2 2" xfId="9451"/>
    <cellStyle name="Standard 10 3 5 2 3" xfId="9452"/>
    <cellStyle name="Standard 10 3 5 3" xfId="9453"/>
    <cellStyle name="Standard 10 3 5 3 2" xfId="9454"/>
    <cellStyle name="Standard 10 3 5 3 3" xfId="9455"/>
    <cellStyle name="Standard 10 3 5 4" xfId="9456"/>
    <cellStyle name="Standard 10 3 5 4 2" xfId="9457"/>
    <cellStyle name="Standard 10 3 5 5" xfId="9458"/>
    <cellStyle name="Standard 10 3 5 6" xfId="9459"/>
    <cellStyle name="Standard 10 3 6" xfId="9460"/>
    <cellStyle name="Standard 10 3 6 2" xfId="9461"/>
    <cellStyle name="Standard 10 3 6 3" xfId="9462"/>
    <cellStyle name="Standard 10 3 7" xfId="9463"/>
    <cellStyle name="Standard 10 3 7 2" xfId="9464"/>
    <cellStyle name="Standard 10 3 7 3" xfId="9465"/>
    <cellStyle name="Standard 10 3 8" xfId="9466"/>
    <cellStyle name="Standard 10 3 8 2" xfId="9467"/>
    <cellStyle name="Standard 10 3 9" xfId="9468"/>
    <cellStyle name="Standard 10 4" xfId="9469"/>
    <cellStyle name="Standard 10 4 2" xfId="9470"/>
    <cellStyle name="Standard 10 4 2 2" xfId="9471"/>
    <cellStyle name="Standard 10 4 2 2 2" xfId="9472"/>
    <cellStyle name="Standard 10 4 2 2 2 2" xfId="9473"/>
    <cellStyle name="Standard 10 4 2 2 2 3" xfId="9474"/>
    <cellStyle name="Standard 10 4 2 2 3" xfId="9475"/>
    <cellStyle name="Standard 10 4 2 2 3 2" xfId="9476"/>
    <cellStyle name="Standard 10 4 2 2 3 3" xfId="9477"/>
    <cellStyle name="Standard 10 4 2 2 4" xfId="9478"/>
    <cellStyle name="Standard 10 4 2 2 4 2" xfId="9479"/>
    <cellStyle name="Standard 10 4 2 2 5" xfId="9480"/>
    <cellStyle name="Standard 10 4 2 2 6" xfId="9481"/>
    <cellStyle name="Standard 10 4 2 3" xfId="9482"/>
    <cellStyle name="Standard 10 4 2 3 2" xfId="9483"/>
    <cellStyle name="Standard 10 4 2 3 3" xfId="9484"/>
    <cellStyle name="Standard 10 4 2 4" xfId="9485"/>
    <cellStyle name="Standard 10 4 2 4 2" xfId="9486"/>
    <cellStyle name="Standard 10 4 2 4 3" xfId="9487"/>
    <cellStyle name="Standard 10 4 2 5" xfId="9488"/>
    <cellStyle name="Standard 10 4 2 5 2" xfId="9489"/>
    <cellStyle name="Standard 10 4 2 6" xfId="9490"/>
    <cellStyle name="Standard 10 4 2 7" xfId="9491"/>
    <cellStyle name="Standard 10 4 3" xfId="9492"/>
    <cellStyle name="Standard 10 4 3 2" xfId="9493"/>
    <cellStyle name="Standard 10 4 3 2 2" xfId="9494"/>
    <cellStyle name="Standard 10 4 3 2 3" xfId="9495"/>
    <cellStyle name="Standard 10 4 3 3" xfId="9496"/>
    <cellStyle name="Standard 10 4 3 3 2" xfId="9497"/>
    <cellStyle name="Standard 10 4 3 3 3" xfId="9498"/>
    <cellStyle name="Standard 10 4 3 4" xfId="9499"/>
    <cellStyle name="Standard 10 4 3 4 2" xfId="9500"/>
    <cellStyle name="Standard 10 4 3 5" xfId="9501"/>
    <cellStyle name="Standard 10 4 3 6" xfId="9502"/>
    <cellStyle name="Standard 10 4 4" xfId="9503"/>
    <cellStyle name="Standard 10 4 4 2" xfId="9504"/>
    <cellStyle name="Standard 10 4 4 3" xfId="9505"/>
    <cellStyle name="Standard 10 4 5" xfId="9506"/>
    <cellStyle name="Standard 10 4 5 2" xfId="9507"/>
    <cellStyle name="Standard 10 4 5 3" xfId="9508"/>
    <cellStyle name="Standard 10 4 6" xfId="9509"/>
    <cellStyle name="Standard 10 4 6 2" xfId="9510"/>
    <cellStyle name="Standard 10 4 7" xfId="9511"/>
    <cellStyle name="Standard 10 4 8" xfId="9512"/>
    <cellStyle name="Standard 10 5" xfId="9513"/>
    <cellStyle name="Standard 10 5 2" xfId="9514"/>
    <cellStyle name="Standard 10 5 2 2" xfId="9515"/>
    <cellStyle name="Standard 10 5 2 2 2" xfId="9516"/>
    <cellStyle name="Standard 10 5 2 2 2 2" xfId="9517"/>
    <cellStyle name="Standard 10 5 2 2 2 3" xfId="9518"/>
    <cellStyle name="Standard 10 5 2 2 3" xfId="9519"/>
    <cellStyle name="Standard 10 5 2 2 3 2" xfId="9520"/>
    <cellStyle name="Standard 10 5 2 2 3 3" xfId="9521"/>
    <cellStyle name="Standard 10 5 2 2 4" xfId="9522"/>
    <cellStyle name="Standard 10 5 2 2 4 2" xfId="9523"/>
    <cellStyle name="Standard 10 5 2 2 5" xfId="9524"/>
    <cellStyle name="Standard 10 5 2 2 6" xfId="9525"/>
    <cellStyle name="Standard 10 5 2 3" xfId="9526"/>
    <cellStyle name="Standard 10 5 2 3 2" xfId="9527"/>
    <cellStyle name="Standard 10 5 2 3 3" xfId="9528"/>
    <cellStyle name="Standard 10 5 2 4" xfId="9529"/>
    <cellStyle name="Standard 10 5 2 4 2" xfId="9530"/>
    <cellStyle name="Standard 10 5 2 4 3" xfId="9531"/>
    <cellStyle name="Standard 10 5 2 5" xfId="9532"/>
    <cellStyle name="Standard 10 5 2 5 2" xfId="9533"/>
    <cellStyle name="Standard 10 5 2 6" xfId="9534"/>
    <cellStyle name="Standard 10 5 2 7" xfId="9535"/>
    <cellStyle name="Standard 10 5 3" xfId="9536"/>
    <cellStyle name="Standard 10 5 3 2" xfId="9537"/>
    <cellStyle name="Standard 10 5 3 2 2" xfId="9538"/>
    <cellStyle name="Standard 10 5 3 2 3" xfId="9539"/>
    <cellStyle name="Standard 10 5 3 3" xfId="9540"/>
    <cellStyle name="Standard 10 5 3 3 2" xfId="9541"/>
    <cellStyle name="Standard 10 5 3 3 3" xfId="9542"/>
    <cellStyle name="Standard 10 5 3 4" xfId="9543"/>
    <cellStyle name="Standard 10 5 3 4 2" xfId="9544"/>
    <cellStyle name="Standard 10 5 3 5" xfId="9545"/>
    <cellStyle name="Standard 10 5 3 6" xfId="9546"/>
    <cellStyle name="Standard 10 5 4" xfId="9547"/>
    <cellStyle name="Standard 10 5 4 2" xfId="9548"/>
    <cellStyle name="Standard 10 5 4 3" xfId="9549"/>
    <cellStyle name="Standard 10 5 5" xfId="9550"/>
    <cellStyle name="Standard 10 5 5 2" xfId="9551"/>
    <cellStyle name="Standard 10 5 5 3" xfId="9552"/>
    <cellStyle name="Standard 10 5 6" xfId="9553"/>
    <cellStyle name="Standard 10 5 6 2" xfId="9554"/>
    <cellStyle name="Standard 10 5 7" xfId="9555"/>
    <cellStyle name="Standard 10 5 8" xfId="9556"/>
    <cellStyle name="Standard 10 6" xfId="9557"/>
    <cellStyle name="Standard 10 6 2" xfId="9558"/>
    <cellStyle name="Standard 10 6 2 2" xfId="9559"/>
    <cellStyle name="Standard 10 6 2 2 2" xfId="9560"/>
    <cellStyle name="Standard 10 6 2 2 3" xfId="9561"/>
    <cellStyle name="Standard 10 6 2 3" xfId="9562"/>
    <cellStyle name="Standard 10 6 2 3 2" xfId="9563"/>
    <cellStyle name="Standard 10 6 2 3 3" xfId="9564"/>
    <cellStyle name="Standard 10 6 2 4" xfId="9565"/>
    <cellStyle name="Standard 10 6 2 4 2" xfId="9566"/>
    <cellStyle name="Standard 10 6 2 5" xfId="9567"/>
    <cellStyle name="Standard 10 6 2 6" xfId="9568"/>
    <cellStyle name="Standard 10 6 3" xfId="9569"/>
    <cellStyle name="Standard 10 6 3 2" xfId="9570"/>
    <cellStyle name="Standard 10 6 3 3" xfId="9571"/>
    <cellStyle name="Standard 10 6 4" xfId="9572"/>
    <cellStyle name="Standard 10 6 4 2" xfId="9573"/>
    <cellStyle name="Standard 10 6 4 3" xfId="9574"/>
    <cellStyle name="Standard 10 6 5" xfId="9575"/>
    <cellStyle name="Standard 10 6 5 2" xfId="9576"/>
    <cellStyle name="Standard 10 6 6" xfId="9577"/>
    <cellStyle name="Standard 10 6 7" xfId="9578"/>
    <cellStyle name="Standard 10 7" xfId="9579"/>
    <cellStyle name="Standard 10 7 2" xfId="9580"/>
    <cellStyle name="Standard 10 7 2 2" xfId="9581"/>
    <cellStyle name="Standard 10 7 2 3" xfId="9582"/>
    <cellStyle name="Standard 10 7 3" xfId="9583"/>
    <cellStyle name="Standard 10 7 3 2" xfId="9584"/>
    <cellStyle name="Standard 10 7 3 3" xfId="9585"/>
    <cellStyle name="Standard 10 7 4" xfId="9586"/>
    <cellStyle name="Standard 10 7 4 2" xfId="9587"/>
    <cellStyle name="Standard 10 7 5" xfId="9588"/>
    <cellStyle name="Standard 10 7 6" xfId="9589"/>
    <cellStyle name="Standard 10 8" xfId="9590"/>
    <cellStyle name="Standard 10 8 2" xfId="9591"/>
    <cellStyle name="Standard 10 8 3" xfId="9592"/>
    <cellStyle name="Standard 10 9" xfId="9593"/>
    <cellStyle name="Standard 10 9 2" xfId="9594"/>
    <cellStyle name="Standard 10 9 3" xfId="9595"/>
    <cellStyle name="Standard 100" xfId="493"/>
    <cellStyle name="Standard 101" xfId="494"/>
    <cellStyle name="Standard 101 2" xfId="495"/>
    <cellStyle name="Standard 101 3" xfId="496"/>
    <cellStyle name="Standard 101 3 2" xfId="497"/>
    <cellStyle name="Standard 102" xfId="498"/>
    <cellStyle name="Standard 102 2" xfId="499"/>
    <cellStyle name="Standard 103" xfId="27"/>
    <cellStyle name="Standard 103 2" xfId="789"/>
    <cellStyle name="Standard 104" xfId="9596"/>
    <cellStyle name="Standard 105" xfId="9597"/>
    <cellStyle name="Standard 106" xfId="9598"/>
    <cellStyle name="Standard 107" xfId="9599"/>
    <cellStyle name="Standard 108" xfId="9600"/>
    <cellStyle name="Standard 109" xfId="9601"/>
    <cellStyle name="Standard 11" xfId="500"/>
    <cellStyle name="Standard 11 2" xfId="501"/>
    <cellStyle name="Standard 11 2 2" xfId="33109"/>
    <cellStyle name="Standard 11 2 2 2" xfId="33429"/>
    <cellStyle name="Standard 11 2 3" xfId="33184"/>
    <cellStyle name="Standard 11 2 4" xfId="33259"/>
    <cellStyle name="Standard 11 2 5" xfId="33334"/>
    <cellStyle name="Standard 11 2 6" xfId="33428"/>
    <cellStyle name="Standard 11 3" xfId="9602"/>
    <cellStyle name="Standard 11 3 2" xfId="33430"/>
    <cellStyle name="Standard 11 4" xfId="9603"/>
    <cellStyle name="Standard 11 4 2" xfId="9604"/>
    <cellStyle name="Standard 11 4 3" xfId="9605"/>
    <cellStyle name="Standard 11 5" xfId="33108"/>
    <cellStyle name="Standard 11 6" xfId="33183"/>
    <cellStyle name="Standard 11 7" xfId="33258"/>
    <cellStyle name="Standard 11 8" xfId="33333"/>
    <cellStyle name="Standard 11 9" xfId="33427"/>
    <cellStyle name="Standard 110" xfId="9606"/>
    <cellStyle name="Standard 111" xfId="9607"/>
    <cellStyle name="Standard 112" xfId="9608"/>
    <cellStyle name="Standard 113" xfId="9609"/>
    <cellStyle name="Standard 114" xfId="9610"/>
    <cellStyle name="Standard 115" xfId="9611"/>
    <cellStyle name="Standard 116" xfId="9612"/>
    <cellStyle name="Standard 117" xfId="9613"/>
    <cellStyle name="Standard 118" xfId="9614"/>
    <cellStyle name="Standard 119" xfId="9615"/>
    <cellStyle name="Standard 12" xfId="502"/>
    <cellStyle name="Standard 12 10" xfId="9616"/>
    <cellStyle name="Standard 12 11" xfId="9617"/>
    <cellStyle name="Standard 12 12" xfId="33431"/>
    <cellStyle name="Standard 12 2" xfId="9618"/>
    <cellStyle name="Standard 12 2 2" xfId="9619"/>
    <cellStyle name="Standard 12 2 2 2" xfId="9620"/>
    <cellStyle name="Standard 12 2 2 2 2" xfId="9621"/>
    <cellStyle name="Standard 12 2 2 2 2 2" xfId="9622"/>
    <cellStyle name="Standard 12 2 2 2 2 3" xfId="9623"/>
    <cellStyle name="Standard 12 2 2 2 3" xfId="9624"/>
    <cellStyle name="Standard 12 2 2 2 3 2" xfId="9625"/>
    <cellStyle name="Standard 12 2 2 2 3 3" xfId="9626"/>
    <cellStyle name="Standard 12 2 2 2 4" xfId="9627"/>
    <cellStyle name="Standard 12 2 2 2 4 2" xfId="9628"/>
    <cellStyle name="Standard 12 2 2 2 5" xfId="9629"/>
    <cellStyle name="Standard 12 2 2 2 6" xfId="9630"/>
    <cellStyle name="Standard 12 2 2 3" xfId="9631"/>
    <cellStyle name="Standard 12 2 2 3 2" xfId="9632"/>
    <cellStyle name="Standard 12 2 2 3 3" xfId="9633"/>
    <cellStyle name="Standard 12 2 2 4" xfId="9634"/>
    <cellStyle name="Standard 12 2 2 4 2" xfId="9635"/>
    <cellStyle name="Standard 12 2 2 4 3" xfId="9636"/>
    <cellStyle name="Standard 12 2 2 5" xfId="9637"/>
    <cellStyle name="Standard 12 2 2 5 2" xfId="9638"/>
    <cellStyle name="Standard 12 2 2 6" xfId="9639"/>
    <cellStyle name="Standard 12 2 2 7" xfId="9640"/>
    <cellStyle name="Standard 12 2 3" xfId="9641"/>
    <cellStyle name="Standard 12 2 3 2" xfId="9642"/>
    <cellStyle name="Standard 12 2 3 2 2" xfId="9643"/>
    <cellStyle name="Standard 12 2 3 2 3" xfId="9644"/>
    <cellStyle name="Standard 12 2 3 3" xfId="9645"/>
    <cellStyle name="Standard 12 2 3 3 2" xfId="9646"/>
    <cellStyle name="Standard 12 2 3 3 3" xfId="9647"/>
    <cellStyle name="Standard 12 2 3 4" xfId="9648"/>
    <cellStyle name="Standard 12 2 3 4 2" xfId="9649"/>
    <cellStyle name="Standard 12 2 3 5" xfId="9650"/>
    <cellStyle name="Standard 12 2 3 6" xfId="9651"/>
    <cellStyle name="Standard 12 2 4" xfId="9652"/>
    <cellStyle name="Standard 12 2 4 2" xfId="9653"/>
    <cellStyle name="Standard 12 2 4 3" xfId="9654"/>
    <cellStyle name="Standard 12 2 5" xfId="9655"/>
    <cellStyle name="Standard 12 2 5 2" xfId="9656"/>
    <cellStyle name="Standard 12 2 5 3" xfId="9657"/>
    <cellStyle name="Standard 12 2 6" xfId="9658"/>
    <cellStyle name="Standard 12 2 6 2" xfId="9659"/>
    <cellStyle name="Standard 12 2 7" xfId="9660"/>
    <cellStyle name="Standard 12 2 8" xfId="9661"/>
    <cellStyle name="Standard 12 2 9" xfId="33432"/>
    <cellStyle name="Standard 12 3" xfId="9662"/>
    <cellStyle name="Standard 12 3 2" xfId="9663"/>
    <cellStyle name="Standard 12 3 2 2" xfId="9664"/>
    <cellStyle name="Standard 12 3 2 2 2" xfId="9665"/>
    <cellStyle name="Standard 12 3 2 2 2 2" xfId="9666"/>
    <cellStyle name="Standard 12 3 2 2 2 3" xfId="9667"/>
    <cellStyle name="Standard 12 3 2 2 3" xfId="9668"/>
    <cellStyle name="Standard 12 3 2 2 3 2" xfId="9669"/>
    <cellStyle name="Standard 12 3 2 2 3 3" xfId="9670"/>
    <cellStyle name="Standard 12 3 2 2 4" xfId="9671"/>
    <cellStyle name="Standard 12 3 2 2 4 2" xfId="9672"/>
    <cellStyle name="Standard 12 3 2 2 5" xfId="9673"/>
    <cellStyle name="Standard 12 3 2 2 6" xfId="9674"/>
    <cellStyle name="Standard 12 3 2 3" xfId="9675"/>
    <cellStyle name="Standard 12 3 2 3 2" xfId="9676"/>
    <cellStyle name="Standard 12 3 2 3 3" xfId="9677"/>
    <cellStyle name="Standard 12 3 2 4" xfId="9678"/>
    <cellStyle name="Standard 12 3 2 4 2" xfId="9679"/>
    <cellStyle name="Standard 12 3 2 4 3" xfId="9680"/>
    <cellStyle name="Standard 12 3 2 5" xfId="9681"/>
    <cellStyle name="Standard 12 3 2 5 2" xfId="9682"/>
    <cellStyle name="Standard 12 3 2 6" xfId="9683"/>
    <cellStyle name="Standard 12 3 2 7" xfId="9684"/>
    <cellStyle name="Standard 12 3 3" xfId="9685"/>
    <cellStyle name="Standard 12 3 3 2" xfId="9686"/>
    <cellStyle name="Standard 12 3 3 2 2" xfId="9687"/>
    <cellStyle name="Standard 12 3 3 2 3" xfId="9688"/>
    <cellStyle name="Standard 12 3 3 3" xfId="9689"/>
    <cellStyle name="Standard 12 3 3 3 2" xfId="9690"/>
    <cellStyle name="Standard 12 3 3 3 3" xfId="9691"/>
    <cellStyle name="Standard 12 3 3 4" xfId="9692"/>
    <cellStyle name="Standard 12 3 3 4 2" xfId="9693"/>
    <cellStyle name="Standard 12 3 3 5" xfId="9694"/>
    <cellStyle name="Standard 12 3 3 6" xfId="9695"/>
    <cellStyle name="Standard 12 3 4" xfId="9696"/>
    <cellStyle name="Standard 12 3 4 2" xfId="9697"/>
    <cellStyle name="Standard 12 3 4 3" xfId="9698"/>
    <cellStyle name="Standard 12 3 5" xfId="9699"/>
    <cellStyle name="Standard 12 3 5 2" xfId="9700"/>
    <cellStyle name="Standard 12 3 5 3" xfId="9701"/>
    <cellStyle name="Standard 12 3 6" xfId="9702"/>
    <cellStyle name="Standard 12 3 6 2" xfId="9703"/>
    <cellStyle name="Standard 12 3 7" xfId="9704"/>
    <cellStyle name="Standard 12 3 8" xfId="9705"/>
    <cellStyle name="Standard 12 4" xfId="9706"/>
    <cellStyle name="Standard 12 4 2" xfId="9707"/>
    <cellStyle name="Standard 12 4 2 2" xfId="9708"/>
    <cellStyle name="Standard 12 4 2 2 2" xfId="9709"/>
    <cellStyle name="Standard 12 4 2 2 3" xfId="9710"/>
    <cellStyle name="Standard 12 4 2 3" xfId="9711"/>
    <cellStyle name="Standard 12 4 2 3 2" xfId="9712"/>
    <cellStyle name="Standard 12 4 2 3 3" xfId="9713"/>
    <cellStyle name="Standard 12 4 2 4" xfId="9714"/>
    <cellStyle name="Standard 12 4 2 4 2" xfId="9715"/>
    <cellStyle name="Standard 12 4 2 5" xfId="9716"/>
    <cellStyle name="Standard 12 4 2 6" xfId="9717"/>
    <cellStyle name="Standard 12 4 3" xfId="9718"/>
    <cellStyle name="Standard 12 4 3 2" xfId="9719"/>
    <cellStyle name="Standard 12 4 3 3" xfId="9720"/>
    <cellStyle name="Standard 12 4 4" xfId="9721"/>
    <cellStyle name="Standard 12 4 4 2" xfId="9722"/>
    <cellStyle name="Standard 12 4 4 3" xfId="9723"/>
    <cellStyle name="Standard 12 4 5" xfId="9724"/>
    <cellStyle name="Standard 12 4 5 2" xfId="9725"/>
    <cellStyle name="Standard 12 4 6" xfId="9726"/>
    <cellStyle name="Standard 12 4 7" xfId="9727"/>
    <cellStyle name="Standard 12 5" xfId="9728"/>
    <cellStyle name="Standard 12 5 2" xfId="9729"/>
    <cellStyle name="Standard 12 5 2 2" xfId="9730"/>
    <cellStyle name="Standard 12 5 2 3" xfId="9731"/>
    <cellStyle name="Standard 12 5 3" xfId="9732"/>
    <cellStyle name="Standard 12 5 3 2" xfId="9733"/>
    <cellStyle name="Standard 12 5 3 3" xfId="9734"/>
    <cellStyle name="Standard 12 5 4" xfId="9735"/>
    <cellStyle name="Standard 12 5 4 2" xfId="9736"/>
    <cellStyle name="Standard 12 5 5" xfId="9737"/>
    <cellStyle name="Standard 12 5 6" xfId="9738"/>
    <cellStyle name="Standard 12 6" xfId="9739"/>
    <cellStyle name="Standard 12 6 2" xfId="9740"/>
    <cellStyle name="Standard 12 6 3" xfId="9741"/>
    <cellStyle name="Standard 12 7" xfId="9742"/>
    <cellStyle name="Standard 12 7 2" xfId="9743"/>
    <cellStyle name="Standard 12 7 3" xfId="9744"/>
    <cellStyle name="Standard 12 8" xfId="9745"/>
    <cellStyle name="Standard 12 8 2" xfId="9746"/>
    <cellStyle name="Standard 12 9" xfId="9747"/>
    <cellStyle name="Standard 120" xfId="9748"/>
    <cellStyle name="Standard 121" xfId="9749"/>
    <cellStyle name="Standard 122" xfId="9750"/>
    <cellStyle name="Standard 123" xfId="9751"/>
    <cellStyle name="Standard 124" xfId="9752"/>
    <cellStyle name="Standard 125" xfId="9753"/>
    <cellStyle name="Standard 126" xfId="9754"/>
    <cellStyle name="Standard 127" xfId="9755"/>
    <cellStyle name="Standard 128" xfId="9756"/>
    <cellStyle name="Standard 129" xfId="9757"/>
    <cellStyle name="Standard 13" xfId="503"/>
    <cellStyle name="Standard 13 10" xfId="33185"/>
    <cellStyle name="Standard 13 11" xfId="33260"/>
    <cellStyle name="Standard 13 12" xfId="33335"/>
    <cellStyle name="Standard 13 13" xfId="33433"/>
    <cellStyle name="Standard 13 2" xfId="9758"/>
    <cellStyle name="Standard 13 2 2" xfId="9759"/>
    <cellStyle name="Standard 13 2 2 2" xfId="9760"/>
    <cellStyle name="Standard 13 2 2 3" xfId="9761"/>
    <cellStyle name="Standard 13 2 3" xfId="9762"/>
    <cellStyle name="Standard 13 2 3 2" xfId="9763"/>
    <cellStyle name="Standard 13 2 3 3" xfId="9764"/>
    <cellStyle name="Standard 13 2 4" xfId="9765"/>
    <cellStyle name="Standard 13 2 4 2" xfId="9766"/>
    <cellStyle name="Standard 13 2 5" xfId="9767"/>
    <cellStyle name="Standard 13 2 6" xfId="9768"/>
    <cellStyle name="Standard 13 3" xfId="9769"/>
    <cellStyle name="Standard 13 3 2" xfId="9770"/>
    <cellStyle name="Standard 13 3 3" xfId="9771"/>
    <cellStyle name="Standard 13 4" xfId="9772"/>
    <cellStyle name="Standard 13 4 2" xfId="9773"/>
    <cellStyle name="Standard 13 4 3" xfId="9774"/>
    <cellStyle name="Standard 13 5" xfId="9775"/>
    <cellStyle name="Standard 13 5 2" xfId="9776"/>
    <cellStyle name="Standard 13 6" xfId="9777"/>
    <cellStyle name="Standard 13 7" xfId="9778"/>
    <cellStyle name="Standard 13 8" xfId="9779"/>
    <cellStyle name="Standard 13 9" xfId="33110"/>
    <cellStyle name="Standard 130" xfId="9780"/>
    <cellStyle name="Standard 131" xfId="9781"/>
    <cellStyle name="Standard 132" xfId="9782"/>
    <cellStyle name="Standard 133" xfId="9783"/>
    <cellStyle name="Standard 134" xfId="9784"/>
    <cellStyle name="Standard 135" xfId="9785"/>
    <cellStyle name="Standard 136" xfId="9786"/>
    <cellStyle name="Standard 137" xfId="9787"/>
    <cellStyle name="Standard 138" xfId="9788"/>
    <cellStyle name="Standard 139" xfId="9789"/>
    <cellStyle name="Standard 14" xfId="504"/>
    <cellStyle name="Standard 14 2" xfId="9790"/>
    <cellStyle name="Standard 14 2 2" xfId="9791"/>
    <cellStyle name="Standard 14 2 2 2" xfId="9792"/>
    <cellStyle name="Standard 14 2 2 3" xfId="9793"/>
    <cellStyle name="Standard 14 2 3" xfId="9794"/>
    <cellStyle name="Standard 14 2 3 2" xfId="9795"/>
    <cellStyle name="Standard 14 2 3 3" xfId="9796"/>
    <cellStyle name="Standard 14 2 4" xfId="9797"/>
    <cellStyle name="Standard 14 2 4 2" xfId="9798"/>
    <cellStyle name="Standard 14 2 5" xfId="9799"/>
    <cellStyle name="Standard 14 2 6" xfId="9800"/>
    <cellStyle name="Standard 14 3" xfId="9801"/>
    <cellStyle name="Standard 14 3 2" xfId="9802"/>
    <cellStyle name="Standard 14 3 3" xfId="9803"/>
    <cellStyle name="Standard 14 4" xfId="9804"/>
    <cellStyle name="Standard 14 4 2" xfId="9805"/>
    <cellStyle name="Standard 14 4 3" xfId="9806"/>
    <cellStyle name="Standard 14 5" xfId="9807"/>
    <cellStyle name="Standard 14 5 2" xfId="9808"/>
    <cellStyle name="Standard 14 6" xfId="9809"/>
    <cellStyle name="Standard 14 7" xfId="9810"/>
    <cellStyle name="Standard 14 8" xfId="9811"/>
    <cellStyle name="Standard 14 9" xfId="33434"/>
    <cellStyle name="Standard 140" xfId="9812"/>
    <cellStyle name="Standard 141" xfId="9813"/>
    <cellStyle name="Standard 142" xfId="9814"/>
    <cellStyle name="Standard 143" xfId="9815"/>
    <cellStyle name="Standard 144" xfId="9816"/>
    <cellStyle name="Standard 145" xfId="9817"/>
    <cellStyle name="Standard 146" xfId="9818"/>
    <cellStyle name="Standard 147" xfId="9819"/>
    <cellStyle name="Standard 148" xfId="9820"/>
    <cellStyle name="Standard 149" xfId="9821"/>
    <cellStyle name="Standard 15" xfId="505"/>
    <cellStyle name="Standard 15 2" xfId="9822"/>
    <cellStyle name="Standard 15 3" xfId="9823"/>
    <cellStyle name="Standard 15 3 2" xfId="9824"/>
    <cellStyle name="Standard 15 3 3" xfId="9825"/>
    <cellStyle name="Standard 15 4" xfId="9826"/>
    <cellStyle name="Standard 15 5" xfId="9827"/>
    <cellStyle name="Standard 150" xfId="9828"/>
    <cellStyle name="Standard 151" xfId="9829"/>
    <cellStyle name="Standard 152" xfId="9830"/>
    <cellStyle name="Standard 153" xfId="9831"/>
    <cellStyle name="Standard 154" xfId="9832"/>
    <cellStyle name="Standard 155" xfId="9833"/>
    <cellStyle name="Standard 156" xfId="9834"/>
    <cellStyle name="Standard 157" xfId="9835"/>
    <cellStyle name="Standard 158" xfId="9836"/>
    <cellStyle name="Standard 159" xfId="9837"/>
    <cellStyle name="Standard 16" xfId="506"/>
    <cellStyle name="Standard 16 10" xfId="33261"/>
    <cellStyle name="Standard 16 11" xfId="33336"/>
    <cellStyle name="Standard 16 2" xfId="9838"/>
    <cellStyle name="Standard 16 2 2" xfId="9839"/>
    <cellStyle name="Standard 16 2 3" xfId="9840"/>
    <cellStyle name="Standard 16 3" xfId="9841"/>
    <cellStyle name="Standard 16 3 2" xfId="9842"/>
    <cellStyle name="Standard 16 3 3" xfId="9843"/>
    <cellStyle name="Standard 16 4" xfId="9844"/>
    <cellStyle name="Standard 16 4 2" xfId="9845"/>
    <cellStyle name="Standard 16 5" xfId="9846"/>
    <cellStyle name="Standard 16 6" xfId="9847"/>
    <cellStyle name="Standard 16 7" xfId="9848"/>
    <cellStyle name="Standard 16 8" xfId="33111"/>
    <cellStyle name="Standard 16 9" xfId="33186"/>
    <cellStyle name="Standard 160" xfId="9849"/>
    <cellStyle name="Standard 161" xfId="9850"/>
    <cellStyle name="Standard 162" xfId="9851"/>
    <cellStyle name="Standard 163" xfId="9852"/>
    <cellStyle name="Standard 164" xfId="9853"/>
    <cellStyle name="Standard 165" xfId="9854"/>
    <cellStyle name="Standard 166" xfId="9855"/>
    <cellStyle name="Standard 167" xfId="9856"/>
    <cellStyle name="Standard 168" xfId="33347"/>
    <cellStyle name="Standard 168 2" xfId="33348"/>
    <cellStyle name="Standard 169" xfId="33508"/>
    <cellStyle name="Standard 17" xfId="507"/>
    <cellStyle name="Standard 17 2" xfId="9857"/>
    <cellStyle name="Standard 17 3" xfId="9858"/>
    <cellStyle name="Standard 17 4" xfId="33112"/>
    <cellStyle name="Standard 17 5" xfId="33187"/>
    <cellStyle name="Standard 17 6" xfId="33262"/>
    <cellStyle name="Standard 17 7" xfId="33337"/>
    <cellStyle name="Standard 170" xfId="30"/>
    <cellStyle name="Standard 171" xfId="29"/>
    <cellStyle name="Standard 172" xfId="33509"/>
    <cellStyle name="Standard 173" xfId="33510"/>
    <cellStyle name="Standard 18" xfId="508"/>
    <cellStyle name="Standard 18 2" xfId="9859"/>
    <cellStyle name="Standard 18 3" xfId="33113"/>
    <cellStyle name="Standard 18 4" xfId="33188"/>
    <cellStyle name="Standard 18 5" xfId="33263"/>
    <cellStyle name="Standard 18 6" xfId="33338"/>
    <cellStyle name="Standard 19" xfId="509"/>
    <cellStyle name="Standard 2" xfId="11"/>
    <cellStyle name="Standard 2 10" xfId="510"/>
    <cellStyle name="Standard 2 11" xfId="24"/>
    <cellStyle name="Standard 2 2" xfId="12"/>
    <cellStyle name="Standard 2 2 2" xfId="512"/>
    <cellStyle name="Standard 2 2 2 2" xfId="513"/>
    <cellStyle name="Standard 2 2 3" xfId="514"/>
    <cellStyle name="Standard 2 2 3 2" xfId="33436"/>
    <cellStyle name="Standard 2 2 3 3" xfId="33435"/>
    <cellStyle name="Standard 2 2 4" xfId="515"/>
    <cellStyle name="Standard 2 2 5" xfId="516"/>
    <cellStyle name="Standard 2 2 6" xfId="511"/>
    <cellStyle name="Standard 2 3" xfId="517"/>
    <cellStyle name="Standard 2 3 2" xfId="518"/>
    <cellStyle name="Standard 2 3 2 2" xfId="9860"/>
    <cellStyle name="Standard 2 3 2 3" xfId="9861"/>
    <cellStyle name="Standard 2 3 3" xfId="519"/>
    <cellStyle name="Standard 2 3 4" xfId="9862"/>
    <cellStyle name="Standard 2 4" xfId="520"/>
    <cellStyle name="Standard 2 4 2" xfId="521"/>
    <cellStyle name="Standard 2 4 3" xfId="522"/>
    <cellStyle name="Standard 2 4 4" xfId="523"/>
    <cellStyle name="Standard 2 5" xfId="524"/>
    <cellStyle name="Standard 2 5 2" xfId="525"/>
    <cellStyle name="Standard 2 5 2 2" xfId="33438"/>
    <cellStyle name="Standard 2 5 2 2 2" xfId="33439"/>
    <cellStyle name="Standard 2 5 2 3" xfId="33440"/>
    <cellStyle name="Standard 2 5 2 4" xfId="33437"/>
    <cellStyle name="Standard 2 5 3" xfId="33441"/>
    <cellStyle name="Standard 2 5 4" xfId="33442"/>
    <cellStyle name="Standard 2 6" xfId="526"/>
    <cellStyle name="Standard 2 6 2" xfId="527"/>
    <cellStyle name="Standard 2 6 2 2" xfId="33444"/>
    <cellStyle name="Standard 2 6 2 3" xfId="33443"/>
    <cellStyle name="Standard 2 7" xfId="528"/>
    <cellStyle name="Standard 2 7 2" xfId="33445"/>
    <cellStyle name="Standard 2 8" xfId="529"/>
    <cellStyle name="Standard 2 8 2" xfId="33446"/>
    <cellStyle name="Standard 2 9" xfId="530"/>
    <cellStyle name="Standard 2_IP_Adressen" xfId="531"/>
    <cellStyle name="Standard 20" xfId="532"/>
    <cellStyle name="Standard 20 2" xfId="533"/>
    <cellStyle name="Standard 207" xfId="9863"/>
    <cellStyle name="Standard 21" xfId="534"/>
    <cellStyle name="Standard 21 2" xfId="535"/>
    <cellStyle name="Standard 22" xfId="536"/>
    <cellStyle name="Standard 22 2" xfId="537"/>
    <cellStyle name="Standard 23" xfId="538"/>
    <cellStyle name="Standard 23 2" xfId="539"/>
    <cellStyle name="Standard 24" xfId="540"/>
    <cellStyle name="Standard 24 2" xfId="541"/>
    <cellStyle name="Standard 25" xfId="542"/>
    <cellStyle name="Standard 25 2" xfId="543"/>
    <cellStyle name="Standard 26" xfId="544"/>
    <cellStyle name="Standard 26 2" xfId="545"/>
    <cellStyle name="Standard 27" xfId="546"/>
    <cellStyle name="Standard 27 2" xfId="547"/>
    <cellStyle name="Standard 28" xfId="548"/>
    <cellStyle name="Standard 28 2" xfId="549"/>
    <cellStyle name="Standard 29" xfId="550"/>
    <cellStyle name="Standard 29 2" xfId="551"/>
    <cellStyle name="Standard 3" xfId="13"/>
    <cellStyle name="Standard 3 2" xfId="552"/>
    <cellStyle name="Standard 3 2 2" xfId="553"/>
    <cellStyle name="Standard 3 2 2 10" xfId="9864"/>
    <cellStyle name="Standard 3 2 2 11" xfId="9865"/>
    <cellStyle name="Standard 3 2 2 12" xfId="9866"/>
    <cellStyle name="Standard 3 2 2 13" xfId="9867"/>
    <cellStyle name="Standard 3 2 2 14" xfId="9868"/>
    <cellStyle name="Standard 3 2 2 2" xfId="554"/>
    <cellStyle name="Standard 3 2 2 2 10" xfId="9869"/>
    <cellStyle name="Standard 3 2 2 2 11" xfId="9870"/>
    <cellStyle name="Standard 3 2 2 2 2" xfId="9871"/>
    <cellStyle name="Standard 3 2 2 2 2 2" xfId="9872"/>
    <cellStyle name="Standard 3 2 2 2 2 2 2" xfId="9873"/>
    <cellStyle name="Standard 3 2 2 2 2 2 2 2" xfId="9874"/>
    <cellStyle name="Standard 3 2 2 2 2 2 2 2 2" xfId="9875"/>
    <cellStyle name="Standard 3 2 2 2 2 2 2 2 3" xfId="9876"/>
    <cellStyle name="Standard 3 2 2 2 2 2 2 3" xfId="9877"/>
    <cellStyle name="Standard 3 2 2 2 2 2 2 3 2" xfId="9878"/>
    <cellStyle name="Standard 3 2 2 2 2 2 2 3 3" xfId="9879"/>
    <cellStyle name="Standard 3 2 2 2 2 2 2 4" xfId="9880"/>
    <cellStyle name="Standard 3 2 2 2 2 2 2 4 2" xfId="9881"/>
    <cellStyle name="Standard 3 2 2 2 2 2 2 5" xfId="9882"/>
    <cellStyle name="Standard 3 2 2 2 2 2 2 6" xfId="9883"/>
    <cellStyle name="Standard 3 2 2 2 2 2 3" xfId="9884"/>
    <cellStyle name="Standard 3 2 2 2 2 2 3 2" xfId="9885"/>
    <cellStyle name="Standard 3 2 2 2 2 2 3 3" xfId="9886"/>
    <cellStyle name="Standard 3 2 2 2 2 2 4" xfId="9887"/>
    <cellStyle name="Standard 3 2 2 2 2 2 4 2" xfId="9888"/>
    <cellStyle name="Standard 3 2 2 2 2 2 4 3" xfId="9889"/>
    <cellStyle name="Standard 3 2 2 2 2 2 5" xfId="9890"/>
    <cellStyle name="Standard 3 2 2 2 2 2 5 2" xfId="9891"/>
    <cellStyle name="Standard 3 2 2 2 2 2 6" xfId="9892"/>
    <cellStyle name="Standard 3 2 2 2 2 2 7" xfId="9893"/>
    <cellStyle name="Standard 3 2 2 2 2 3" xfId="9894"/>
    <cellStyle name="Standard 3 2 2 2 2 3 2" xfId="9895"/>
    <cellStyle name="Standard 3 2 2 2 2 3 2 2" xfId="9896"/>
    <cellStyle name="Standard 3 2 2 2 2 3 2 3" xfId="9897"/>
    <cellStyle name="Standard 3 2 2 2 2 3 3" xfId="9898"/>
    <cellStyle name="Standard 3 2 2 2 2 3 3 2" xfId="9899"/>
    <cellStyle name="Standard 3 2 2 2 2 3 3 3" xfId="9900"/>
    <cellStyle name="Standard 3 2 2 2 2 3 4" xfId="9901"/>
    <cellStyle name="Standard 3 2 2 2 2 3 4 2" xfId="9902"/>
    <cellStyle name="Standard 3 2 2 2 2 3 5" xfId="9903"/>
    <cellStyle name="Standard 3 2 2 2 2 3 6" xfId="9904"/>
    <cellStyle name="Standard 3 2 2 2 2 4" xfId="9905"/>
    <cellStyle name="Standard 3 2 2 2 2 4 2" xfId="9906"/>
    <cellStyle name="Standard 3 2 2 2 2 4 3" xfId="9907"/>
    <cellStyle name="Standard 3 2 2 2 2 5" xfId="9908"/>
    <cellStyle name="Standard 3 2 2 2 2 5 2" xfId="9909"/>
    <cellStyle name="Standard 3 2 2 2 2 5 3" xfId="9910"/>
    <cellStyle name="Standard 3 2 2 2 2 6" xfId="9911"/>
    <cellStyle name="Standard 3 2 2 2 2 6 2" xfId="9912"/>
    <cellStyle name="Standard 3 2 2 2 2 7" xfId="9913"/>
    <cellStyle name="Standard 3 2 2 2 2 8" xfId="9914"/>
    <cellStyle name="Standard 3 2 2 2 2 9" xfId="9915"/>
    <cellStyle name="Standard 3 2 2 2 3" xfId="9916"/>
    <cellStyle name="Standard 3 2 2 2 3 2" xfId="9917"/>
    <cellStyle name="Standard 3 2 2 2 3 2 2" xfId="9918"/>
    <cellStyle name="Standard 3 2 2 2 3 2 2 2" xfId="9919"/>
    <cellStyle name="Standard 3 2 2 2 3 2 2 2 2" xfId="9920"/>
    <cellStyle name="Standard 3 2 2 2 3 2 2 2 3" xfId="9921"/>
    <cellStyle name="Standard 3 2 2 2 3 2 2 3" xfId="9922"/>
    <cellStyle name="Standard 3 2 2 2 3 2 2 3 2" xfId="9923"/>
    <cellStyle name="Standard 3 2 2 2 3 2 2 3 3" xfId="9924"/>
    <cellStyle name="Standard 3 2 2 2 3 2 2 4" xfId="9925"/>
    <cellStyle name="Standard 3 2 2 2 3 2 2 4 2" xfId="9926"/>
    <cellStyle name="Standard 3 2 2 2 3 2 2 5" xfId="9927"/>
    <cellStyle name="Standard 3 2 2 2 3 2 2 6" xfId="9928"/>
    <cellStyle name="Standard 3 2 2 2 3 2 3" xfId="9929"/>
    <cellStyle name="Standard 3 2 2 2 3 2 3 2" xfId="9930"/>
    <cellStyle name="Standard 3 2 2 2 3 2 3 3" xfId="9931"/>
    <cellStyle name="Standard 3 2 2 2 3 2 4" xfId="9932"/>
    <cellStyle name="Standard 3 2 2 2 3 2 4 2" xfId="9933"/>
    <cellStyle name="Standard 3 2 2 2 3 2 4 3" xfId="9934"/>
    <cellStyle name="Standard 3 2 2 2 3 2 5" xfId="9935"/>
    <cellStyle name="Standard 3 2 2 2 3 2 5 2" xfId="9936"/>
    <cellStyle name="Standard 3 2 2 2 3 2 6" xfId="9937"/>
    <cellStyle name="Standard 3 2 2 2 3 2 7" xfId="9938"/>
    <cellStyle name="Standard 3 2 2 2 3 3" xfId="9939"/>
    <cellStyle name="Standard 3 2 2 2 3 3 2" xfId="9940"/>
    <cellStyle name="Standard 3 2 2 2 3 3 2 2" xfId="9941"/>
    <cellStyle name="Standard 3 2 2 2 3 3 2 3" xfId="9942"/>
    <cellStyle name="Standard 3 2 2 2 3 3 3" xfId="9943"/>
    <cellStyle name="Standard 3 2 2 2 3 3 3 2" xfId="9944"/>
    <cellStyle name="Standard 3 2 2 2 3 3 3 3" xfId="9945"/>
    <cellStyle name="Standard 3 2 2 2 3 3 4" xfId="9946"/>
    <cellStyle name="Standard 3 2 2 2 3 3 4 2" xfId="9947"/>
    <cellStyle name="Standard 3 2 2 2 3 3 5" xfId="9948"/>
    <cellStyle name="Standard 3 2 2 2 3 3 6" xfId="9949"/>
    <cellStyle name="Standard 3 2 2 2 3 4" xfId="9950"/>
    <cellStyle name="Standard 3 2 2 2 3 4 2" xfId="9951"/>
    <cellStyle name="Standard 3 2 2 2 3 4 3" xfId="9952"/>
    <cellStyle name="Standard 3 2 2 2 3 5" xfId="9953"/>
    <cellStyle name="Standard 3 2 2 2 3 5 2" xfId="9954"/>
    <cellStyle name="Standard 3 2 2 2 3 5 3" xfId="9955"/>
    <cellStyle name="Standard 3 2 2 2 3 6" xfId="9956"/>
    <cellStyle name="Standard 3 2 2 2 3 6 2" xfId="9957"/>
    <cellStyle name="Standard 3 2 2 2 3 7" xfId="9958"/>
    <cellStyle name="Standard 3 2 2 2 3 8" xfId="9959"/>
    <cellStyle name="Standard 3 2 2 2 3 9" xfId="9960"/>
    <cellStyle name="Standard 3 2 2 2 4" xfId="9961"/>
    <cellStyle name="Standard 3 2 2 2 4 2" xfId="9962"/>
    <cellStyle name="Standard 3 2 2 2 4 2 2" xfId="9963"/>
    <cellStyle name="Standard 3 2 2 2 4 2 2 2" xfId="9964"/>
    <cellStyle name="Standard 3 2 2 2 4 2 2 3" xfId="9965"/>
    <cellStyle name="Standard 3 2 2 2 4 2 3" xfId="9966"/>
    <cellStyle name="Standard 3 2 2 2 4 2 3 2" xfId="9967"/>
    <cellStyle name="Standard 3 2 2 2 4 2 3 3" xfId="9968"/>
    <cellStyle name="Standard 3 2 2 2 4 2 4" xfId="9969"/>
    <cellStyle name="Standard 3 2 2 2 4 2 4 2" xfId="9970"/>
    <cellStyle name="Standard 3 2 2 2 4 2 5" xfId="9971"/>
    <cellStyle name="Standard 3 2 2 2 4 2 6" xfId="9972"/>
    <cellStyle name="Standard 3 2 2 2 4 3" xfId="9973"/>
    <cellStyle name="Standard 3 2 2 2 4 3 2" xfId="9974"/>
    <cellStyle name="Standard 3 2 2 2 4 3 3" xfId="9975"/>
    <cellStyle name="Standard 3 2 2 2 4 4" xfId="9976"/>
    <cellStyle name="Standard 3 2 2 2 4 4 2" xfId="9977"/>
    <cellStyle name="Standard 3 2 2 2 4 4 3" xfId="9978"/>
    <cellStyle name="Standard 3 2 2 2 4 5" xfId="9979"/>
    <cellStyle name="Standard 3 2 2 2 4 5 2" xfId="9980"/>
    <cellStyle name="Standard 3 2 2 2 4 6" xfId="9981"/>
    <cellStyle name="Standard 3 2 2 2 4 7" xfId="9982"/>
    <cellStyle name="Standard 3 2 2 2 4 8" xfId="9983"/>
    <cellStyle name="Standard 3 2 2 2 5" xfId="9984"/>
    <cellStyle name="Standard 3 2 2 2 5 2" xfId="9985"/>
    <cellStyle name="Standard 3 2 2 2 5 2 2" xfId="9986"/>
    <cellStyle name="Standard 3 2 2 2 5 2 3" xfId="9987"/>
    <cellStyle name="Standard 3 2 2 2 5 3" xfId="9988"/>
    <cellStyle name="Standard 3 2 2 2 5 3 2" xfId="9989"/>
    <cellStyle name="Standard 3 2 2 2 5 3 3" xfId="9990"/>
    <cellStyle name="Standard 3 2 2 2 5 4" xfId="9991"/>
    <cellStyle name="Standard 3 2 2 2 5 4 2" xfId="9992"/>
    <cellStyle name="Standard 3 2 2 2 5 5" xfId="9993"/>
    <cellStyle name="Standard 3 2 2 2 5 6" xfId="9994"/>
    <cellStyle name="Standard 3 2 2 2 6" xfId="9995"/>
    <cellStyle name="Standard 3 2 2 2 6 2" xfId="9996"/>
    <cellStyle name="Standard 3 2 2 2 6 3" xfId="9997"/>
    <cellStyle name="Standard 3 2 2 2 7" xfId="9998"/>
    <cellStyle name="Standard 3 2 2 2 7 2" xfId="9999"/>
    <cellStyle name="Standard 3 2 2 2 7 3" xfId="10000"/>
    <cellStyle name="Standard 3 2 2 2 8" xfId="10001"/>
    <cellStyle name="Standard 3 2 2 2 8 2" xfId="10002"/>
    <cellStyle name="Standard 3 2 2 2 9" xfId="10003"/>
    <cellStyle name="Standard 3 2 2 3" xfId="555"/>
    <cellStyle name="Standard 3 2 2 3 2" xfId="556"/>
    <cellStyle name="Standard 3 2 2 3 2 2" xfId="10004"/>
    <cellStyle name="Standard 3 2 2 3 2 2 2" xfId="10005"/>
    <cellStyle name="Standard 3 2 2 3 2 2 2 2" xfId="10006"/>
    <cellStyle name="Standard 3 2 2 3 2 2 2 3" xfId="10007"/>
    <cellStyle name="Standard 3 2 2 3 2 2 3" xfId="10008"/>
    <cellStyle name="Standard 3 2 2 3 2 2 3 2" xfId="10009"/>
    <cellStyle name="Standard 3 2 2 3 2 2 3 3" xfId="10010"/>
    <cellStyle name="Standard 3 2 2 3 2 2 4" xfId="10011"/>
    <cellStyle name="Standard 3 2 2 3 2 2 4 2" xfId="10012"/>
    <cellStyle name="Standard 3 2 2 3 2 2 5" xfId="10013"/>
    <cellStyle name="Standard 3 2 2 3 2 2 6" xfId="10014"/>
    <cellStyle name="Standard 3 2 2 3 2 3" xfId="10015"/>
    <cellStyle name="Standard 3 2 2 3 2 3 2" xfId="10016"/>
    <cellStyle name="Standard 3 2 2 3 2 3 3" xfId="10017"/>
    <cellStyle name="Standard 3 2 2 3 2 4" xfId="10018"/>
    <cellStyle name="Standard 3 2 2 3 2 4 2" xfId="10019"/>
    <cellStyle name="Standard 3 2 2 3 2 4 3" xfId="10020"/>
    <cellStyle name="Standard 3 2 2 3 2 5" xfId="10021"/>
    <cellStyle name="Standard 3 2 2 3 2 5 2" xfId="10022"/>
    <cellStyle name="Standard 3 2 2 3 2 6" xfId="10023"/>
    <cellStyle name="Standard 3 2 2 3 2 7" xfId="10024"/>
    <cellStyle name="Standard 3 2 2 3 3" xfId="10025"/>
    <cellStyle name="Standard 3 2 2 3 3 2" xfId="10026"/>
    <cellStyle name="Standard 3 2 2 3 3 2 2" xfId="10027"/>
    <cellStyle name="Standard 3 2 2 3 3 2 3" xfId="10028"/>
    <cellStyle name="Standard 3 2 2 3 3 3" xfId="10029"/>
    <cellStyle name="Standard 3 2 2 3 3 3 2" xfId="10030"/>
    <cellStyle name="Standard 3 2 2 3 3 3 3" xfId="10031"/>
    <cellStyle name="Standard 3 2 2 3 3 4" xfId="10032"/>
    <cellStyle name="Standard 3 2 2 3 3 4 2" xfId="10033"/>
    <cellStyle name="Standard 3 2 2 3 3 5" xfId="10034"/>
    <cellStyle name="Standard 3 2 2 3 3 6" xfId="10035"/>
    <cellStyle name="Standard 3 2 2 3 4" xfId="10036"/>
    <cellStyle name="Standard 3 2 2 3 4 2" xfId="10037"/>
    <cellStyle name="Standard 3 2 2 3 4 3" xfId="10038"/>
    <cellStyle name="Standard 3 2 2 3 5" xfId="10039"/>
    <cellStyle name="Standard 3 2 2 3 5 2" xfId="10040"/>
    <cellStyle name="Standard 3 2 2 3 5 3" xfId="10041"/>
    <cellStyle name="Standard 3 2 2 3 6" xfId="10042"/>
    <cellStyle name="Standard 3 2 2 3 6 2" xfId="10043"/>
    <cellStyle name="Standard 3 2 2 3 7" xfId="10044"/>
    <cellStyle name="Standard 3 2 2 3 8" xfId="10045"/>
    <cellStyle name="Standard 3 2 2 3 9" xfId="10046"/>
    <cellStyle name="Standard 3 2 2 4" xfId="557"/>
    <cellStyle name="Standard 3 2 2 4 2" xfId="10047"/>
    <cellStyle name="Standard 3 2 2 4 2 2" xfId="10048"/>
    <cellStyle name="Standard 3 2 2 4 2 2 2" xfId="10049"/>
    <cellStyle name="Standard 3 2 2 4 2 2 2 2" xfId="10050"/>
    <cellStyle name="Standard 3 2 2 4 2 2 2 3" xfId="10051"/>
    <cellStyle name="Standard 3 2 2 4 2 2 3" xfId="10052"/>
    <cellStyle name="Standard 3 2 2 4 2 2 3 2" xfId="10053"/>
    <cellStyle name="Standard 3 2 2 4 2 2 3 3" xfId="10054"/>
    <cellStyle name="Standard 3 2 2 4 2 2 4" xfId="10055"/>
    <cellStyle name="Standard 3 2 2 4 2 2 4 2" xfId="10056"/>
    <cellStyle name="Standard 3 2 2 4 2 2 5" xfId="10057"/>
    <cellStyle name="Standard 3 2 2 4 2 2 6" xfId="10058"/>
    <cellStyle name="Standard 3 2 2 4 2 3" xfId="10059"/>
    <cellStyle name="Standard 3 2 2 4 2 3 2" xfId="10060"/>
    <cellStyle name="Standard 3 2 2 4 2 3 3" xfId="10061"/>
    <cellStyle name="Standard 3 2 2 4 2 4" xfId="10062"/>
    <cellStyle name="Standard 3 2 2 4 2 4 2" xfId="10063"/>
    <cellStyle name="Standard 3 2 2 4 2 4 3" xfId="10064"/>
    <cellStyle name="Standard 3 2 2 4 2 5" xfId="10065"/>
    <cellStyle name="Standard 3 2 2 4 2 5 2" xfId="10066"/>
    <cellStyle name="Standard 3 2 2 4 2 6" xfId="10067"/>
    <cellStyle name="Standard 3 2 2 4 2 7" xfId="10068"/>
    <cellStyle name="Standard 3 2 2 4 3" xfId="10069"/>
    <cellStyle name="Standard 3 2 2 4 3 2" xfId="10070"/>
    <cellStyle name="Standard 3 2 2 4 3 2 2" xfId="10071"/>
    <cellStyle name="Standard 3 2 2 4 3 2 3" xfId="10072"/>
    <cellStyle name="Standard 3 2 2 4 3 3" xfId="10073"/>
    <cellStyle name="Standard 3 2 2 4 3 3 2" xfId="10074"/>
    <cellStyle name="Standard 3 2 2 4 3 3 3" xfId="10075"/>
    <cellStyle name="Standard 3 2 2 4 3 4" xfId="10076"/>
    <cellStyle name="Standard 3 2 2 4 3 4 2" xfId="10077"/>
    <cellStyle name="Standard 3 2 2 4 3 5" xfId="10078"/>
    <cellStyle name="Standard 3 2 2 4 3 6" xfId="10079"/>
    <cellStyle name="Standard 3 2 2 4 4" xfId="10080"/>
    <cellStyle name="Standard 3 2 2 4 4 2" xfId="10081"/>
    <cellStyle name="Standard 3 2 2 4 4 3" xfId="10082"/>
    <cellStyle name="Standard 3 2 2 4 5" xfId="10083"/>
    <cellStyle name="Standard 3 2 2 4 5 2" xfId="10084"/>
    <cellStyle name="Standard 3 2 2 4 5 3" xfId="10085"/>
    <cellStyle name="Standard 3 2 2 4 6" xfId="10086"/>
    <cellStyle name="Standard 3 2 2 4 6 2" xfId="10087"/>
    <cellStyle name="Standard 3 2 2 4 7" xfId="10088"/>
    <cellStyle name="Standard 3 2 2 4 8" xfId="10089"/>
    <cellStyle name="Standard 3 2 2 4 9" xfId="10090"/>
    <cellStyle name="Standard 3 2 2 5" xfId="558"/>
    <cellStyle name="Standard 3 2 2 5 2" xfId="559"/>
    <cellStyle name="Standard 3 2 2 5 2 2" xfId="10091"/>
    <cellStyle name="Standard 3 2 2 5 2 2 2" xfId="10092"/>
    <cellStyle name="Standard 3 2 2 5 2 2 3" xfId="10093"/>
    <cellStyle name="Standard 3 2 2 5 2 3" xfId="10094"/>
    <cellStyle name="Standard 3 2 2 5 2 3 2" xfId="10095"/>
    <cellStyle name="Standard 3 2 2 5 2 3 3" xfId="10096"/>
    <cellStyle name="Standard 3 2 2 5 2 4" xfId="10097"/>
    <cellStyle name="Standard 3 2 2 5 2 4 2" xfId="10098"/>
    <cellStyle name="Standard 3 2 2 5 2 5" xfId="10099"/>
    <cellStyle name="Standard 3 2 2 5 2 6" xfId="10100"/>
    <cellStyle name="Standard 3 2 2 5 3" xfId="10101"/>
    <cellStyle name="Standard 3 2 2 5 3 2" xfId="10102"/>
    <cellStyle name="Standard 3 2 2 5 3 3" xfId="10103"/>
    <cellStyle name="Standard 3 2 2 5 4" xfId="10104"/>
    <cellStyle name="Standard 3 2 2 5 4 2" xfId="10105"/>
    <cellStyle name="Standard 3 2 2 5 4 3" xfId="10106"/>
    <cellStyle name="Standard 3 2 2 5 5" xfId="10107"/>
    <cellStyle name="Standard 3 2 2 5 5 2" xfId="10108"/>
    <cellStyle name="Standard 3 2 2 5 6" xfId="10109"/>
    <cellStyle name="Standard 3 2 2 5 7" xfId="10110"/>
    <cellStyle name="Standard 3 2 2 5 8" xfId="10111"/>
    <cellStyle name="Standard 3 2 2 6" xfId="10112"/>
    <cellStyle name="Standard 3 2 2 6 2" xfId="10113"/>
    <cellStyle name="Standard 3 2 2 6 2 2" xfId="10114"/>
    <cellStyle name="Standard 3 2 2 6 2 3" xfId="10115"/>
    <cellStyle name="Standard 3 2 2 6 3" xfId="10116"/>
    <cellStyle name="Standard 3 2 2 6 3 2" xfId="10117"/>
    <cellStyle name="Standard 3 2 2 6 3 3" xfId="10118"/>
    <cellStyle name="Standard 3 2 2 6 4" xfId="10119"/>
    <cellStyle name="Standard 3 2 2 6 4 2" xfId="10120"/>
    <cellStyle name="Standard 3 2 2 6 5" xfId="10121"/>
    <cellStyle name="Standard 3 2 2 6 6" xfId="10122"/>
    <cellStyle name="Standard 3 2 2 7" xfId="10123"/>
    <cellStyle name="Standard 3 2 2 7 2" xfId="10124"/>
    <cellStyle name="Standard 3 2 2 7 3" xfId="10125"/>
    <cellStyle name="Standard 3 2 2 8" xfId="10126"/>
    <cellStyle name="Standard 3 2 2 8 2" xfId="10127"/>
    <cellStyle name="Standard 3 2 2 8 3" xfId="10128"/>
    <cellStyle name="Standard 3 2 2 9" xfId="10129"/>
    <cellStyle name="Standard 3 2 2 9 2" xfId="10130"/>
    <cellStyle name="Standard 3 2 3" xfId="10131"/>
    <cellStyle name="Standard 3 2 3 2" xfId="10132"/>
    <cellStyle name="Standard 3 2 3 3" xfId="10133"/>
    <cellStyle name="Standard 3 2 3 4" xfId="10134"/>
    <cellStyle name="Standard 3 2 3 5" xfId="10135"/>
    <cellStyle name="Standard 3 2 4" xfId="10136"/>
    <cellStyle name="Standard 3 2 4 2" xfId="10137"/>
    <cellStyle name="Standard 3 2 5" xfId="10138"/>
    <cellStyle name="Standard 3 2 5 2" xfId="10139"/>
    <cellStyle name="Standard 3 2 6" xfId="10140"/>
    <cellStyle name="Standard 3 2 6 2" xfId="10141"/>
    <cellStyle name="Standard 3 2 7" xfId="10142"/>
    <cellStyle name="Standard 3 3" xfId="560"/>
    <cellStyle name="Standard 3 3 2" xfId="10143"/>
    <cellStyle name="Standard 3 3 2 2" xfId="10144"/>
    <cellStyle name="Standard 3 3 2 2 2" xfId="10145"/>
    <cellStyle name="Standard 3 3 2 3" xfId="10146"/>
    <cellStyle name="Standard 3 3 2 4" xfId="10147"/>
    <cellStyle name="Standard 3 3 2 5" xfId="10148"/>
    <cellStyle name="Standard 3 3 3" xfId="10149"/>
    <cellStyle name="Standard 3 3 3 2" xfId="10150"/>
    <cellStyle name="Standard 3 3 4" xfId="10151"/>
    <cellStyle name="Standard 3 3 4 2" xfId="10152"/>
    <cellStyle name="Standard 3 3 5" xfId="10153"/>
    <cellStyle name="Standard 3 3 6" xfId="10154"/>
    <cellStyle name="Standard 3 3 7" xfId="10155"/>
    <cellStyle name="Standard 3 3 8" xfId="10156"/>
    <cellStyle name="Standard 3 3 9" xfId="33448"/>
    <cellStyle name="Standard 3 4" xfId="561"/>
    <cellStyle name="Standard 3 4 2" xfId="10157"/>
    <cellStyle name="Standard 3 4 2 2" xfId="10158"/>
    <cellStyle name="Standard 3 4 2 2 2" xfId="33451"/>
    <cellStyle name="Standard 3 4 2 3" xfId="33450"/>
    <cellStyle name="Standard 3 4 3" xfId="10159"/>
    <cellStyle name="Standard 3 4 3 2" xfId="33452"/>
    <cellStyle name="Standard 3 4 4" xfId="10160"/>
    <cellStyle name="Standard 3 4 4 2" xfId="10161"/>
    <cellStyle name="Standard 3 4 4 3" xfId="10162"/>
    <cellStyle name="Standard 3 4 5" xfId="10163"/>
    <cellStyle name="Standard 3 4 6" xfId="10164"/>
    <cellStyle name="Standard 3 4 7" xfId="33449"/>
    <cellStyle name="Standard 3 5" xfId="10165"/>
    <cellStyle name="Standard 3 5 2" xfId="10166"/>
    <cellStyle name="Standard 3 5 3" xfId="10167"/>
    <cellStyle name="Standard 3 6" xfId="10168"/>
    <cellStyle name="Standard 3 6 10" xfId="10169"/>
    <cellStyle name="Standard 3 6 11" xfId="10170"/>
    <cellStyle name="Standard 3 6 12" xfId="10171"/>
    <cellStyle name="Standard 3 6 13" xfId="33453"/>
    <cellStyle name="Standard 3 6 2" xfId="10172"/>
    <cellStyle name="Standard 3 6 2 10" xfId="10173"/>
    <cellStyle name="Standard 3 6 2 11" xfId="10174"/>
    <cellStyle name="Standard 3 6 2 2" xfId="10175"/>
    <cellStyle name="Standard 3 6 2 2 2" xfId="10176"/>
    <cellStyle name="Standard 3 6 2 2 2 2" xfId="10177"/>
    <cellStyle name="Standard 3 6 2 2 2 2 2" xfId="10178"/>
    <cellStyle name="Standard 3 6 2 2 2 2 2 2" xfId="10179"/>
    <cellStyle name="Standard 3 6 2 2 2 2 2 3" xfId="10180"/>
    <cellStyle name="Standard 3 6 2 2 2 2 3" xfId="10181"/>
    <cellStyle name="Standard 3 6 2 2 2 2 3 2" xfId="10182"/>
    <cellStyle name="Standard 3 6 2 2 2 2 3 3" xfId="10183"/>
    <cellStyle name="Standard 3 6 2 2 2 2 4" xfId="10184"/>
    <cellStyle name="Standard 3 6 2 2 2 2 4 2" xfId="10185"/>
    <cellStyle name="Standard 3 6 2 2 2 2 5" xfId="10186"/>
    <cellStyle name="Standard 3 6 2 2 2 2 6" xfId="10187"/>
    <cellStyle name="Standard 3 6 2 2 2 3" xfId="10188"/>
    <cellStyle name="Standard 3 6 2 2 2 3 2" xfId="10189"/>
    <cellStyle name="Standard 3 6 2 2 2 3 3" xfId="10190"/>
    <cellStyle name="Standard 3 6 2 2 2 4" xfId="10191"/>
    <cellStyle name="Standard 3 6 2 2 2 4 2" xfId="10192"/>
    <cellStyle name="Standard 3 6 2 2 2 4 3" xfId="10193"/>
    <cellStyle name="Standard 3 6 2 2 2 5" xfId="10194"/>
    <cellStyle name="Standard 3 6 2 2 2 5 2" xfId="10195"/>
    <cellStyle name="Standard 3 6 2 2 2 6" xfId="10196"/>
    <cellStyle name="Standard 3 6 2 2 2 7" xfId="10197"/>
    <cellStyle name="Standard 3 6 2 2 3" xfId="10198"/>
    <cellStyle name="Standard 3 6 2 2 3 2" xfId="10199"/>
    <cellStyle name="Standard 3 6 2 2 3 2 2" xfId="10200"/>
    <cellStyle name="Standard 3 6 2 2 3 2 3" xfId="10201"/>
    <cellStyle name="Standard 3 6 2 2 3 3" xfId="10202"/>
    <cellStyle name="Standard 3 6 2 2 3 3 2" xfId="10203"/>
    <cellStyle name="Standard 3 6 2 2 3 3 3" xfId="10204"/>
    <cellStyle name="Standard 3 6 2 2 3 4" xfId="10205"/>
    <cellStyle name="Standard 3 6 2 2 3 4 2" xfId="10206"/>
    <cellStyle name="Standard 3 6 2 2 3 5" xfId="10207"/>
    <cellStyle name="Standard 3 6 2 2 3 6" xfId="10208"/>
    <cellStyle name="Standard 3 6 2 2 4" xfId="10209"/>
    <cellStyle name="Standard 3 6 2 2 4 2" xfId="10210"/>
    <cellStyle name="Standard 3 6 2 2 4 3" xfId="10211"/>
    <cellStyle name="Standard 3 6 2 2 5" xfId="10212"/>
    <cellStyle name="Standard 3 6 2 2 5 2" xfId="10213"/>
    <cellStyle name="Standard 3 6 2 2 5 3" xfId="10214"/>
    <cellStyle name="Standard 3 6 2 2 6" xfId="10215"/>
    <cellStyle name="Standard 3 6 2 2 6 2" xfId="10216"/>
    <cellStyle name="Standard 3 6 2 2 7" xfId="10217"/>
    <cellStyle name="Standard 3 6 2 2 8" xfId="10218"/>
    <cellStyle name="Standard 3 6 2 3" xfId="10219"/>
    <cellStyle name="Standard 3 6 2 3 2" xfId="10220"/>
    <cellStyle name="Standard 3 6 2 3 2 2" xfId="10221"/>
    <cellStyle name="Standard 3 6 2 3 2 2 2" xfId="10222"/>
    <cellStyle name="Standard 3 6 2 3 2 2 2 2" xfId="10223"/>
    <cellStyle name="Standard 3 6 2 3 2 2 2 3" xfId="10224"/>
    <cellStyle name="Standard 3 6 2 3 2 2 3" xfId="10225"/>
    <cellStyle name="Standard 3 6 2 3 2 2 3 2" xfId="10226"/>
    <cellStyle name="Standard 3 6 2 3 2 2 3 3" xfId="10227"/>
    <cellStyle name="Standard 3 6 2 3 2 2 4" xfId="10228"/>
    <cellStyle name="Standard 3 6 2 3 2 2 4 2" xfId="10229"/>
    <cellStyle name="Standard 3 6 2 3 2 2 5" xfId="10230"/>
    <cellStyle name="Standard 3 6 2 3 2 2 6" xfId="10231"/>
    <cellStyle name="Standard 3 6 2 3 2 3" xfId="10232"/>
    <cellStyle name="Standard 3 6 2 3 2 3 2" xfId="10233"/>
    <cellStyle name="Standard 3 6 2 3 2 3 3" xfId="10234"/>
    <cellStyle name="Standard 3 6 2 3 2 4" xfId="10235"/>
    <cellStyle name="Standard 3 6 2 3 2 4 2" xfId="10236"/>
    <cellStyle name="Standard 3 6 2 3 2 4 3" xfId="10237"/>
    <cellStyle name="Standard 3 6 2 3 2 5" xfId="10238"/>
    <cellStyle name="Standard 3 6 2 3 2 5 2" xfId="10239"/>
    <cellStyle name="Standard 3 6 2 3 2 6" xfId="10240"/>
    <cellStyle name="Standard 3 6 2 3 2 7" xfId="10241"/>
    <cellStyle name="Standard 3 6 2 3 3" xfId="10242"/>
    <cellStyle name="Standard 3 6 2 3 3 2" xfId="10243"/>
    <cellStyle name="Standard 3 6 2 3 3 2 2" xfId="10244"/>
    <cellStyle name="Standard 3 6 2 3 3 2 3" xfId="10245"/>
    <cellStyle name="Standard 3 6 2 3 3 3" xfId="10246"/>
    <cellStyle name="Standard 3 6 2 3 3 3 2" xfId="10247"/>
    <cellStyle name="Standard 3 6 2 3 3 3 3" xfId="10248"/>
    <cellStyle name="Standard 3 6 2 3 3 4" xfId="10249"/>
    <cellStyle name="Standard 3 6 2 3 3 4 2" xfId="10250"/>
    <cellStyle name="Standard 3 6 2 3 3 5" xfId="10251"/>
    <cellStyle name="Standard 3 6 2 3 3 6" xfId="10252"/>
    <cellStyle name="Standard 3 6 2 3 4" xfId="10253"/>
    <cellStyle name="Standard 3 6 2 3 4 2" xfId="10254"/>
    <cellStyle name="Standard 3 6 2 3 4 3" xfId="10255"/>
    <cellStyle name="Standard 3 6 2 3 5" xfId="10256"/>
    <cellStyle name="Standard 3 6 2 3 5 2" xfId="10257"/>
    <cellStyle name="Standard 3 6 2 3 5 3" xfId="10258"/>
    <cellStyle name="Standard 3 6 2 3 6" xfId="10259"/>
    <cellStyle name="Standard 3 6 2 3 6 2" xfId="10260"/>
    <cellStyle name="Standard 3 6 2 3 7" xfId="10261"/>
    <cellStyle name="Standard 3 6 2 3 8" xfId="10262"/>
    <cellStyle name="Standard 3 6 2 4" xfId="10263"/>
    <cellStyle name="Standard 3 6 2 4 2" xfId="10264"/>
    <cellStyle name="Standard 3 6 2 4 2 2" xfId="10265"/>
    <cellStyle name="Standard 3 6 2 4 2 2 2" xfId="10266"/>
    <cellStyle name="Standard 3 6 2 4 2 2 3" xfId="10267"/>
    <cellStyle name="Standard 3 6 2 4 2 3" xfId="10268"/>
    <cellStyle name="Standard 3 6 2 4 2 3 2" xfId="10269"/>
    <cellStyle name="Standard 3 6 2 4 2 3 3" xfId="10270"/>
    <cellStyle name="Standard 3 6 2 4 2 4" xfId="10271"/>
    <cellStyle name="Standard 3 6 2 4 2 4 2" xfId="10272"/>
    <cellStyle name="Standard 3 6 2 4 2 5" xfId="10273"/>
    <cellStyle name="Standard 3 6 2 4 2 6" xfId="10274"/>
    <cellStyle name="Standard 3 6 2 4 3" xfId="10275"/>
    <cellStyle name="Standard 3 6 2 4 3 2" xfId="10276"/>
    <cellStyle name="Standard 3 6 2 4 3 3" xfId="10277"/>
    <cellStyle name="Standard 3 6 2 4 4" xfId="10278"/>
    <cellStyle name="Standard 3 6 2 4 4 2" xfId="10279"/>
    <cellStyle name="Standard 3 6 2 4 4 3" xfId="10280"/>
    <cellStyle name="Standard 3 6 2 4 5" xfId="10281"/>
    <cellStyle name="Standard 3 6 2 4 5 2" xfId="10282"/>
    <cellStyle name="Standard 3 6 2 4 6" xfId="10283"/>
    <cellStyle name="Standard 3 6 2 4 7" xfId="10284"/>
    <cellStyle name="Standard 3 6 2 5" xfId="10285"/>
    <cellStyle name="Standard 3 6 2 5 2" xfId="10286"/>
    <cellStyle name="Standard 3 6 2 5 2 2" xfId="10287"/>
    <cellStyle name="Standard 3 6 2 5 2 3" xfId="10288"/>
    <cellStyle name="Standard 3 6 2 5 3" xfId="10289"/>
    <cellStyle name="Standard 3 6 2 5 3 2" xfId="10290"/>
    <cellStyle name="Standard 3 6 2 5 3 3" xfId="10291"/>
    <cellStyle name="Standard 3 6 2 5 4" xfId="10292"/>
    <cellStyle name="Standard 3 6 2 5 4 2" xfId="10293"/>
    <cellStyle name="Standard 3 6 2 5 5" xfId="10294"/>
    <cellStyle name="Standard 3 6 2 5 6" xfId="10295"/>
    <cellStyle name="Standard 3 6 2 6" xfId="10296"/>
    <cellStyle name="Standard 3 6 2 6 2" xfId="10297"/>
    <cellStyle name="Standard 3 6 2 6 3" xfId="10298"/>
    <cellStyle name="Standard 3 6 2 7" xfId="10299"/>
    <cellStyle name="Standard 3 6 2 7 2" xfId="10300"/>
    <cellStyle name="Standard 3 6 2 7 3" xfId="10301"/>
    <cellStyle name="Standard 3 6 2 8" xfId="10302"/>
    <cellStyle name="Standard 3 6 2 8 2" xfId="10303"/>
    <cellStyle name="Standard 3 6 2 9" xfId="10304"/>
    <cellStyle name="Standard 3 6 3" xfId="10305"/>
    <cellStyle name="Standard 3 6 3 2" xfId="10306"/>
    <cellStyle name="Standard 3 6 3 2 2" xfId="10307"/>
    <cellStyle name="Standard 3 6 3 2 2 2" xfId="10308"/>
    <cellStyle name="Standard 3 6 3 2 2 2 2" xfId="10309"/>
    <cellStyle name="Standard 3 6 3 2 2 2 3" xfId="10310"/>
    <cellStyle name="Standard 3 6 3 2 2 3" xfId="10311"/>
    <cellStyle name="Standard 3 6 3 2 2 3 2" xfId="10312"/>
    <cellStyle name="Standard 3 6 3 2 2 3 3" xfId="10313"/>
    <cellStyle name="Standard 3 6 3 2 2 4" xfId="10314"/>
    <cellStyle name="Standard 3 6 3 2 2 4 2" xfId="10315"/>
    <cellStyle name="Standard 3 6 3 2 2 5" xfId="10316"/>
    <cellStyle name="Standard 3 6 3 2 2 6" xfId="10317"/>
    <cellStyle name="Standard 3 6 3 2 3" xfId="10318"/>
    <cellStyle name="Standard 3 6 3 2 3 2" xfId="10319"/>
    <cellStyle name="Standard 3 6 3 2 3 3" xfId="10320"/>
    <cellStyle name="Standard 3 6 3 2 4" xfId="10321"/>
    <cellStyle name="Standard 3 6 3 2 4 2" xfId="10322"/>
    <cellStyle name="Standard 3 6 3 2 4 3" xfId="10323"/>
    <cellStyle name="Standard 3 6 3 2 5" xfId="10324"/>
    <cellStyle name="Standard 3 6 3 2 5 2" xfId="10325"/>
    <cellStyle name="Standard 3 6 3 2 6" xfId="10326"/>
    <cellStyle name="Standard 3 6 3 2 7" xfId="10327"/>
    <cellStyle name="Standard 3 6 3 3" xfId="10328"/>
    <cellStyle name="Standard 3 6 3 3 2" xfId="10329"/>
    <cellStyle name="Standard 3 6 3 3 2 2" xfId="10330"/>
    <cellStyle name="Standard 3 6 3 3 2 3" xfId="10331"/>
    <cellStyle name="Standard 3 6 3 3 3" xfId="10332"/>
    <cellStyle name="Standard 3 6 3 3 3 2" xfId="10333"/>
    <cellStyle name="Standard 3 6 3 3 3 3" xfId="10334"/>
    <cellStyle name="Standard 3 6 3 3 4" xfId="10335"/>
    <cellStyle name="Standard 3 6 3 3 4 2" xfId="10336"/>
    <cellStyle name="Standard 3 6 3 3 5" xfId="10337"/>
    <cellStyle name="Standard 3 6 3 3 6" xfId="10338"/>
    <cellStyle name="Standard 3 6 3 4" xfId="10339"/>
    <cellStyle name="Standard 3 6 3 4 2" xfId="10340"/>
    <cellStyle name="Standard 3 6 3 4 3" xfId="10341"/>
    <cellStyle name="Standard 3 6 3 5" xfId="10342"/>
    <cellStyle name="Standard 3 6 3 5 2" xfId="10343"/>
    <cellStyle name="Standard 3 6 3 5 3" xfId="10344"/>
    <cellStyle name="Standard 3 6 3 6" xfId="10345"/>
    <cellStyle name="Standard 3 6 3 6 2" xfId="10346"/>
    <cellStyle name="Standard 3 6 3 7" xfId="10347"/>
    <cellStyle name="Standard 3 6 3 8" xfId="10348"/>
    <cellStyle name="Standard 3 6 4" xfId="10349"/>
    <cellStyle name="Standard 3 6 4 2" xfId="10350"/>
    <cellStyle name="Standard 3 6 4 2 2" xfId="10351"/>
    <cellStyle name="Standard 3 6 4 2 2 2" xfId="10352"/>
    <cellStyle name="Standard 3 6 4 2 2 2 2" xfId="10353"/>
    <cellStyle name="Standard 3 6 4 2 2 2 3" xfId="10354"/>
    <cellStyle name="Standard 3 6 4 2 2 3" xfId="10355"/>
    <cellStyle name="Standard 3 6 4 2 2 3 2" xfId="10356"/>
    <cellStyle name="Standard 3 6 4 2 2 3 3" xfId="10357"/>
    <cellStyle name="Standard 3 6 4 2 2 4" xfId="10358"/>
    <cellStyle name="Standard 3 6 4 2 2 4 2" xfId="10359"/>
    <cellStyle name="Standard 3 6 4 2 2 5" xfId="10360"/>
    <cellStyle name="Standard 3 6 4 2 2 6" xfId="10361"/>
    <cellStyle name="Standard 3 6 4 2 3" xfId="10362"/>
    <cellStyle name="Standard 3 6 4 2 3 2" xfId="10363"/>
    <cellStyle name="Standard 3 6 4 2 3 3" xfId="10364"/>
    <cellStyle name="Standard 3 6 4 2 4" xfId="10365"/>
    <cellStyle name="Standard 3 6 4 2 4 2" xfId="10366"/>
    <cellStyle name="Standard 3 6 4 2 4 3" xfId="10367"/>
    <cellStyle name="Standard 3 6 4 2 5" xfId="10368"/>
    <cellStyle name="Standard 3 6 4 2 5 2" xfId="10369"/>
    <cellStyle name="Standard 3 6 4 2 6" xfId="10370"/>
    <cellStyle name="Standard 3 6 4 2 7" xfId="10371"/>
    <cellStyle name="Standard 3 6 4 3" xfId="10372"/>
    <cellStyle name="Standard 3 6 4 3 2" xfId="10373"/>
    <cellStyle name="Standard 3 6 4 3 2 2" xfId="10374"/>
    <cellStyle name="Standard 3 6 4 3 2 3" xfId="10375"/>
    <cellStyle name="Standard 3 6 4 3 3" xfId="10376"/>
    <cellStyle name="Standard 3 6 4 3 3 2" xfId="10377"/>
    <cellStyle name="Standard 3 6 4 3 3 3" xfId="10378"/>
    <cellStyle name="Standard 3 6 4 3 4" xfId="10379"/>
    <cellStyle name="Standard 3 6 4 3 4 2" xfId="10380"/>
    <cellStyle name="Standard 3 6 4 3 5" xfId="10381"/>
    <cellStyle name="Standard 3 6 4 3 6" xfId="10382"/>
    <cellStyle name="Standard 3 6 4 4" xfId="10383"/>
    <cellStyle name="Standard 3 6 4 4 2" xfId="10384"/>
    <cellStyle name="Standard 3 6 4 4 3" xfId="10385"/>
    <cellStyle name="Standard 3 6 4 5" xfId="10386"/>
    <cellStyle name="Standard 3 6 4 5 2" xfId="10387"/>
    <cellStyle name="Standard 3 6 4 5 3" xfId="10388"/>
    <cellStyle name="Standard 3 6 4 6" xfId="10389"/>
    <cellStyle name="Standard 3 6 4 6 2" xfId="10390"/>
    <cellStyle name="Standard 3 6 4 7" xfId="10391"/>
    <cellStyle name="Standard 3 6 4 8" xfId="10392"/>
    <cellStyle name="Standard 3 6 5" xfId="10393"/>
    <cellStyle name="Standard 3 6 5 2" xfId="10394"/>
    <cellStyle name="Standard 3 6 5 2 2" xfId="10395"/>
    <cellStyle name="Standard 3 6 5 2 2 2" xfId="10396"/>
    <cellStyle name="Standard 3 6 5 2 2 3" xfId="10397"/>
    <cellStyle name="Standard 3 6 5 2 3" xfId="10398"/>
    <cellStyle name="Standard 3 6 5 2 3 2" xfId="10399"/>
    <cellStyle name="Standard 3 6 5 2 3 3" xfId="10400"/>
    <cellStyle name="Standard 3 6 5 2 4" xfId="10401"/>
    <cellStyle name="Standard 3 6 5 2 4 2" xfId="10402"/>
    <cellStyle name="Standard 3 6 5 2 5" xfId="10403"/>
    <cellStyle name="Standard 3 6 5 2 6" xfId="10404"/>
    <cellStyle name="Standard 3 6 5 3" xfId="10405"/>
    <cellStyle name="Standard 3 6 5 3 2" xfId="10406"/>
    <cellStyle name="Standard 3 6 5 3 3" xfId="10407"/>
    <cellStyle name="Standard 3 6 5 4" xfId="10408"/>
    <cellStyle name="Standard 3 6 5 4 2" xfId="10409"/>
    <cellStyle name="Standard 3 6 5 4 3" xfId="10410"/>
    <cellStyle name="Standard 3 6 5 5" xfId="10411"/>
    <cellStyle name="Standard 3 6 5 5 2" xfId="10412"/>
    <cellStyle name="Standard 3 6 5 6" xfId="10413"/>
    <cellStyle name="Standard 3 6 5 7" xfId="10414"/>
    <cellStyle name="Standard 3 6 6" xfId="10415"/>
    <cellStyle name="Standard 3 6 6 2" xfId="10416"/>
    <cellStyle name="Standard 3 6 6 2 2" xfId="10417"/>
    <cellStyle name="Standard 3 6 6 2 3" xfId="10418"/>
    <cellStyle name="Standard 3 6 6 3" xfId="10419"/>
    <cellStyle name="Standard 3 6 6 3 2" xfId="10420"/>
    <cellStyle name="Standard 3 6 6 3 3" xfId="10421"/>
    <cellStyle name="Standard 3 6 6 4" xfId="10422"/>
    <cellStyle name="Standard 3 6 6 4 2" xfId="10423"/>
    <cellStyle name="Standard 3 6 6 5" xfId="10424"/>
    <cellStyle name="Standard 3 6 6 6" xfId="10425"/>
    <cellStyle name="Standard 3 6 7" xfId="10426"/>
    <cellStyle name="Standard 3 6 7 2" xfId="10427"/>
    <cellStyle name="Standard 3 6 7 3" xfId="10428"/>
    <cellStyle name="Standard 3 6 8" xfId="10429"/>
    <cellStyle name="Standard 3 6 8 2" xfId="10430"/>
    <cellStyle name="Standard 3 6 8 3" xfId="10431"/>
    <cellStyle name="Standard 3 6 9" xfId="10432"/>
    <cellStyle name="Standard 3 6 9 2" xfId="10433"/>
    <cellStyle name="Standard 3 7" xfId="10434"/>
    <cellStyle name="Standard 3 7 10" xfId="10435"/>
    <cellStyle name="Standard 3 7 11" xfId="10436"/>
    <cellStyle name="Standard 3 7 12" xfId="10437"/>
    <cellStyle name="Standard 3 7 13" xfId="33454"/>
    <cellStyle name="Standard 3 7 2" xfId="10438"/>
    <cellStyle name="Standard 3 7 2 10" xfId="10439"/>
    <cellStyle name="Standard 3 7 2 2" xfId="10440"/>
    <cellStyle name="Standard 3 7 2 2 2" xfId="10441"/>
    <cellStyle name="Standard 3 7 2 2 2 2" xfId="10442"/>
    <cellStyle name="Standard 3 7 2 2 2 2 2" xfId="10443"/>
    <cellStyle name="Standard 3 7 2 2 2 2 2 2" xfId="10444"/>
    <cellStyle name="Standard 3 7 2 2 2 2 2 3" xfId="10445"/>
    <cellStyle name="Standard 3 7 2 2 2 2 3" xfId="10446"/>
    <cellStyle name="Standard 3 7 2 2 2 2 3 2" xfId="10447"/>
    <cellStyle name="Standard 3 7 2 2 2 2 3 3" xfId="10448"/>
    <cellStyle name="Standard 3 7 2 2 2 2 4" xfId="10449"/>
    <cellStyle name="Standard 3 7 2 2 2 2 4 2" xfId="10450"/>
    <cellStyle name="Standard 3 7 2 2 2 2 5" xfId="10451"/>
    <cellStyle name="Standard 3 7 2 2 2 2 6" xfId="10452"/>
    <cellStyle name="Standard 3 7 2 2 2 3" xfId="10453"/>
    <cellStyle name="Standard 3 7 2 2 2 3 2" xfId="10454"/>
    <cellStyle name="Standard 3 7 2 2 2 3 3" xfId="10455"/>
    <cellStyle name="Standard 3 7 2 2 2 4" xfId="10456"/>
    <cellStyle name="Standard 3 7 2 2 2 4 2" xfId="10457"/>
    <cellStyle name="Standard 3 7 2 2 2 4 3" xfId="10458"/>
    <cellStyle name="Standard 3 7 2 2 2 5" xfId="10459"/>
    <cellStyle name="Standard 3 7 2 2 2 5 2" xfId="10460"/>
    <cellStyle name="Standard 3 7 2 2 2 6" xfId="10461"/>
    <cellStyle name="Standard 3 7 2 2 2 7" xfId="10462"/>
    <cellStyle name="Standard 3 7 2 2 3" xfId="10463"/>
    <cellStyle name="Standard 3 7 2 2 3 2" xfId="10464"/>
    <cellStyle name="Standard 3 7 2 2 3 2 2" xfId="10465"/>
    <cellStyle name="Standard 3 7 2 2 3 2 3" xfId="10466"/>
    <cellStyle name="Standard 3 7 2 2 3 3" xfId="10467"/>
    <cellStyle name="Standard 3 7 2 2 3 3 2" xfId="10468"/>
    <cellStyle name="Standard 3 7 2 2 3 3 3" xfId="10469"/>
    <cellStyle name="Standard 3 7 2 2 3 4" xfId="10470"/>
    <cellStyle name="Standard 3 7 2 2 3 4 2" xfId="10471"/>
    <cellStyle name="Standard 3 7 2 2 3 5" xfId="10472"/>
    <cellStyle name="Standard 3 7 2 2 3 6" xfId="10473"/>
    <cellStyle name="Standard 3 7 2 2 4" xfId="10474"/>
    <cellStyle name="Standard 3 7 2 2 4 2" xfId="10475"/>
    <cellStyle name="Standard 3 7 2 2 4 3" xfId="10476"/>
    <cellStyle name="Standard 3 7 2 2 5" xfId="10477"/>
    <cellStyle name="Standard 3 7 2 2 5 2" xfId="10478"/>
    <cellStyle name="Standard 3 7 2 2 5 3" xfId="10479"/>
    <cellStyle name="Standard 3 7 2 2 6" xfId="10480"/>
    <cellStyle name="Standard 3 7 2 2 6 2" xfId="10481"/>
    <cellStyle name="Standard 3 7 2 2 7" xfId="10482"/>
    <cellStyle name="Standard 3 7 2 2 8" xfId="10483"/>
    <cellStyle name="Standard 3 7 2 3" xfId="10484"/>
    <cellStyle name="Standard 3 7 2 3 2" xfId="10485"/>
    <cellStyle name="Standard 3 7 2 3 2 2" xfId="10486"/>
    <cellStyle name="Standard 3 7 2 3 2 2 2" xfId="10487"/>
    <cellStyle name="Standard 3 7 2 3 2 2 2 2" xfId="10488"/>
    <cellStyle name="Standard 3 7 2 3 2 2 2 3" xfId="10489"/>
    <cellStyle name="Standard 3 7 2 3 2 2 3" xfId="10490"/>
    <cellStyle name="Standard 3 7 2 3 2 2 3 2" xfId="10491"/>
    <cellStyle name="Standard 3 7 2 3 2 2 3 3" xfId="10492"/>
    <cellStyle name="Standard 3 7 2 3 2 2 4" xfId="10493"/>
    <cellStyle name="Standard 3 7 2 3 2 2 4 2" xfId="10494"/>
    <cellStyle name="Standard 3 7 2 3 2 2 5" xfId="10495"/>
    <cellStyle name="Standard 3 7 2 3 2 2 6" xfId="10496"/>
    <cellStyle name="Standard 3 7 2 3 2 3" xfId="10497"/>
    <cellStyle name="Standard 3 7 2 3 2 3 2" xfId="10498"/>
    <cellStyle name="Standard 3 7 2 3 2 3 3" xfId="10499"/>
    <cellStyle name="Standard 3 7 2 3 2 4" xfId="10500"/>
    <cellStyle name="Standard 3 7 2 3 2 4 2" xfId="10501"/>
    <cellStyle name="Standard 3 7 2 3 2 4 3" xfId="10502"/>
    <cellStyle name="Standard 3 7 2 3 2 5" xfId="10503"/>
    <cellStyle name="Standard 3 7 2 3 2 5 2" xfId="10504"/>
    <cellStyle name="Standard 3 7 2 3 2 6" xfId="10505"/>
    <cellStyle name="Standard 3 7 2 3 2 7" xfId="10506"/>
    <cellStyle name="Standard 3 7 2 3 3" xfId="10507"/>
    <cellStyle name="Standard 3 7 2 3 3 2" xfId="10508"/>
    <cellStyle name="Standard 3 7 2 3 3 2 2" xfId="10509"/>
    <cellStyle name="Standard 3 7 2 3 3 2 3" xfId="10510"/>
    <cellStyle name="Standard 3 7 2 3 3 3" xfId="10511"/>
    <cellStyle name="Standard 3 7 2 3 3 3 2" xfId="10512"/>
    <cellStyle name="Standard 3 7 2 3 3 3 3" xfId="10513"/>
    <cellStyle name="Standard 3 7 2 3 3 4" xfId="10514"/>
    <cellStyle name="Standard 3 7 2 3 3 4 2" xfId="10515"/>
    <cellStyle name="Standard 3 7 2 3 3 5" xfId="10516"/>
    <cellStyle name="Standard 3 7 2 3 3 6" xfId="10517"/>
    <cellStyle name="Standard 3 7 2 3 4" xfId="10518"/>
    <cellStyle name="Standard 3 7 2 3 4 2" xfId="10519"/>
    <cellStyle name="Standard 3 7 2 3 4 3" xfId="10520"/>
    <cellStyle name="Standard 3 7 2 3 5" xfId="10521"/>
    <cellStyle name="Standard 3 7 2 3 5 2" xfId="10522"/>
    <cellStyle name="Standard 3 7 2 3 5 3" xfId="10523"/>
    <cellStyle name="Standard 3 7 2 3 6" xfId="10524"/>
    <cellStyle name="Standard 3 7 2 3 6 2" xfId="10525"/>
    <cellStyle name="Standard 3 7 2 3 7" xfId="10526"/>
    <cellStyle name="Standard 3 7 2 3 8" xfId="10527"/>
    <cellStyle name="Standard 3 7 2 4" xfId="10528"/>
    <cellStyle name="Standard 3 7 2 4 2" xfId="10529"/>
    <cellStyle name="Standard 3 7 2 4 2 2" xfId="10530"/>
    <cellStyle name="Standard 3 7 2 4 2 2 2" xfId="10531"/>
    <cellStyle name="Standard 3 7 2 4 2 2 3" xfId="10532"/>
    <cellStyle name="Standard 3 7 2 4 2 3" xfId="10533"/>
    <cellStyle name="Standard 3 7 2 4 2 3 2" xfId="10534"/>
    <cellStyle name="Standard 3 7 2 4 2 3 3" xfId="10535"/>
    <cellStyle name="Standard 3 7 2 4 2 4" xfId="10536"/>
    <cellStyle name="Standard 3 7 2 4 2 4 2" xfId="10537"/>
    <cellStyle name="Standard 3 7 2 4 2 5" xfId="10538"/>
    <cellStyle name="Standard 3 7 2 4 2 6" xfId="10539"/>
    <cellStyle name="Standard 3 7 2 4 3" xfId="10540"/>
    <cellStyle name="Standard 3 7 2 4 3 2" xfId="10541"/>
    <cellStyle name="Standard 3 7 2 4 3 3" xfId="10542"/>
    <cellStyle name="Standard 3 7 2 4 4" xfId="10543"/>
    <cellStyle name="Standard 3 7 2 4 4 2" xfId="10544"/>
    <cellStyle name="Standard 3 7 2 4 4 3" xfId="10545"/>
    <cellStyle name="Standard 3 7 2 4 5" xfId="10546"/>
    <cellStyle name="Standard 3 7 2 4 5 2" xfId="10547"/>
    <cellStyle name="Standard 3 7 2 4 6" xfId="10548"/>
    <cellStyle name="Standard 3 7 2 4 7" xfId="10549"/>
    <cellStyle name="Standard 3 7 2 5" xfId="10550"/>
    <cellStyle name="Standard 3 7 2 5 2" xfId="10551"/>
    <cellStyle name="Standard 3 7 2 5 2 2" xfId="10552"/>
    <cellStyle name="Standard 3 7 2 5 2 3" xfId="10553"/>
    <cellStyle name="Standard 3 7 2 5 3" xfId="10554"/>
    <cellStyle name="Standard 3 7 2 5 3 2" xfId="10555"/>
    <cellStyle name="Standard 3 7 2 5 3 3" xfId="10556"/>
    <cellStyle name="Standard 3 7 2 5 4" xfId="10557"/>
    <cellStyle name="Standard 3 7 2 5 4 2" xfId="10558"/>
    <cellStyle name="Standard 3 7 2 5 5" xfId="10559"/>
    <cellStyle name="Standard 3 7 2 5 6" xfId="10560"/>
    <cellStyle name="Standard 3 7 2 6" xfId="10561"/>
    <cellStyle name="Standard 3 7 2 6 2" xfId="10562"/>
    <cellStyle name="Standard 3 7 2 6 3" xfId="10563"/>
    <cellStyle name="Standard 3 7 2 7" xfId="10564"/>
    <cellStyle name="Standard 3 7 2 7 2" xfId="10565"/>
    <cellStyle name="Standard 3 7 2 7 3" xfId="10566"/>
    <cellStyle name="Standard 3 7 2 8" xfId="10567"/>
    <cellStyle name="Standard 3 7 2 8 2" xfId="10568"/>
    <cellStyle name="Standard 3 7 2 9" xfId="10569"/>
    <cellStyle name="Standard 3 7 3" xfId="10570"/>
    <cellStyle name="Standard 3 7 3 2" xfId="10571"/>
    <cellStyle name="Standard 3 7 3 2 2" xfId="10572"/>
    <cellStyle name="Standard 3 7 3 2 2 2" xfId="10573"/>
    <cellStyle name="Standard 3 7 3 2 2 2 2" xfId="10574"/>
    <cellStyle name="Standard 3 7 3 2 2 2 3" xfId="10575"/>
    <cellStyle name="Standard 3 7 3 2 2 3" xfId="10576"/>
    <cellStyle name="Standard 3 7 3 2 2 3 2" xfId="10577"/>
    <cellStyle name="Standard 3 7 3 2 2 3 3" xfId="10578"/>
    <cellStyle name="Standard 3 7 3 2 2 4" xfId="10579"/>
    <cellStyle name="Standard 3 7 3 2 2 4 2" xfId="10580"/>
    <cellStyle name="Standard 3 7 3 2 2 5" xfId="10581"/>
    <cellStyle name="Standard 3 7 3 2 2 6" xfId="10582"/>
    <cellStyle name="Standard 3 7 3 2 3" xfId="10583"/>
    <cellStyle name="Standard 3 7 3 2 3 2" xfId="10584"/>
    <cellStyle name="Standard 3 7 3 2 3 3" xfId="10585"/>
    <cellStyle name="Standard 3 7 3 2 4" xfId="10586"/>
    <cellStyle name="Standard 3 7 3 2 4 2" xfId="10587"/>
    <cellStyle name="Standard 3 7 3 2 4 3" xfId="10588"/>
    <cellStyle name="Standard 3 7 3 2 5" xfId="10589"/>
    <cellStyle name="Standard 3 7 3 2 5 2" xfId="10590"/>
    <cellStyle name="Standard 3 7 3 2 6" xfId="10591"/>
    <cellStyle name="Standard 3 7 3 2 7" xfId="10592"/>
    <cellStyle name="Standard 3 7 3 3" xfId="10593"/>
    <cellStyle name="Standard 3 7 3 3 2" xfId="10594"/>
    <cellStyle name="Standard 3 7 3 3 2 2" xfId="10595"/>
    <cellStyle name="Standard 3 7 3 3 2 3" xfId="10596"/>
    <cellStyle name="Standard 3 7 3 3 3" xfId="10597"/>
    <cellStyle name="Standard 3 7 3 3 3 2" xfId="10598"/>
    <cellStyle name="Standard 3 7 3 3 3 3" xfId="10599"/>
    <cellStyle name="Standard 3 7 3 3 4" xfId="10600"/>
    <cellStyle name="Standard 3 7 3 3 4 2" xfId="10601"/>
    <cellStyle name="Standard 3 7 3 3 5" xfId="10602"/>
    <cellStyle name="Standard 3 7 3 3 6" xfId="10603"/>
    <cellStyle name="Standard 3 7 3 4" xfId="10604"/>
    <cellStyle name="Standard 3 7 3 4 2" xfId="10605"/>
    <cellStyle name="Standard 3 7 3 4 3" xfId="10606"/>
    <cellStyle name="Standard 3 7 3 5" xfId="10607"/>
    <cellStyle name="Standard 3 7 3 5 2" xfId="10608"/>
    <cellStyle name="Standard 3 7 3 5 3" xfId="10609"/>
    <cellStyle name="Standard 3 7 3 6" xfId="10610"/>
    <cellStyle name="Standard 3 7 3 6 2" xfId="10611"/>
    <cellStyle name="Standard 3 7 3 7" xfId="10612"/>
    <cellStyle name="Standard 3 7 3 8" xfId="10613"/>
    <cellStyle name="Standard 3 7 4" xfId="10614"/>
    <cellStyle name="Standard 3 7 4 2" xfId="10615"/>
    <cellStyle name="Standard 3 7 4 2 2" xfId="10616"/>
    <cellStyle name="Standard 3 7 4 2 2 2" xfId="10617"/>
    <cellStyle name="Standard 3 7 4 2 2 2 2" xfId="10618"/>
    <cellStyle name="Standard 3 7 4 2 2 2 3" xfId="10619"/>
    <cellStyle name="Standard 3 7 4 2 2 3" xfId="10620"/>
    <cellStyle name="Standard 3 7 4 2 2 3 2" xfId="10621"/>
    <cellStyle name="Standard 3 7 4 2 2 3 3" xfId="10622"/>
    <cellStyle name="Standard 3 7 4 2 2 4" xfId="10623"/>
    <cellStyle name="Standard 3 7 4 2 2 4 2" xfId="10624"/>
    <cellStyle name="Standard 3 7 4 2 2 5" xfId="10625"/>
    <cellStyle name="Standard 3 7 4 2 2 6" xfId="10626"/>
    <cellStyle name="Standard 3 7 4 2 3" xfId="10627"/>
    <cellStyle name="Standard 3 7 4 2 3 2" xfId="10628"/>
    <cellStyle name="Standard 3 7 4 2 3 3" xfId="10629"/>
    <cellStyle name="Standard 3 7 4 2 4" xfId="10630"/>
    <cellStyle name="Standard 3 7 4 2 4 2" xfId="10631"/>
    <cellStyle name="Standard 3 7 4 2 4 3" xfId="10632"/>
    <cellStyle name="Standard 3 7 4 2 5" xfId="10633"/>
    <cellStyle name="Standard 3 7 4 2 5 2" xfId="10634"/>
    <cellStyle name="Standard 3 7 4 2 6" xfId="10635"/>
    <cellStyle name="Standard 3 7 4 2 7" xfId="10636"/>
    <cellStyle name="Standard 3 7 4 3" xfId="10637"/>
    <cellStyle name="Standard 3 7 4 3 2" xfId="10638"/>
    <cellStyle name="Standard 3 7 4 3 2 2" xfId="10639"/>
    <cellStyle name="Standard 3 7 4 3 2 3" xfId="10640"/>
    <cellStyle name="Standard 3 7 4 3 3" xfId="10641"/>
    <cellStyle name="Standard 3 7 4 3 3 2" xfId="10642"/>
    <cellStyle name="Standard 3 7 4 3 3 3" xfId="10643"/>
    <cellStyle name="Standard 3 7 4 3 4" xfId="10644"/>
    <cellStyle name="Standard 3 7 4 3 4 2" xfId="10645"/>
    <cellStyle name="Standard 3 7 4 3 5" xfId="10646"/>
    <cellStyle name="Standard 3 7 4 3 6" xfId="10647"/>
    <cellStyle name="Standard 3 7 4 4" xfId="10648"/>
    <cellStyle name="Standard 3 7 4 4 2" xfId="10649"/>
    <cellStyle name="Standard 3 7 4 4 3" xfId="10650"/>
    <cellStyle name="Standard 3 7 4 5" xfId="10651"/>
    <cellStyle name="Standard 3 7 4 5 2" xfId="10652"/>
    <cellStyle name="Standard 3 7 4 5 3" xfId="10653"/>
    <cellStyle name="Standard 3 7 4 6" xfId="10654"/>
    <cellStyle name="Standard 3 7 4 6 2" xfId="10655"/>
    <cellStyle name="Standard 3 7 4 7" xfId="10656"/>
    <cellStyle name="Standard 3 7 4 8" xfId="10657"/>
    <cellStyle name="Standard 3 7 5" xfId="10658"/>
    <cellStyle name="Standard 3 7 5 2" xfId="10659"/>
    <cellStyle name="Standard 3 7 5 2 2" xfId="10660"/>
    <cellStyle name="Standard 3 7 5 2 2 2" xfId="10661"/>
    <cellStyle name="Standard 3 7 5 2 2 3" xfId="10662"/>
    <cellStyle name="Standard 3 7 5 2 3" xfId="10663"/>
    <cellStyle name="Standard 3 7 5 2 3 2" xfId="10664"/>
    <cellStyle name="Standard 3 7 5 2 3 3" xfId="10665"/>
    <cellStyle name="Standard 3 7 5 2 4" xfId="10666"/>
    <cellStyle name="Standard 3 7 5 2 4 2" xfId="10667"/>
    <cellStyle name="Standard 3 7 5 2 5" xfId="10668"/>
    <cellStyle name="Standard 3 7 5 2 6" xfId="10669"/>
    <cellStyle name="Standard 3 7 5 3" xfId="10670"/>
    <cellStyle name="Standard 3 7 5 3 2" xfId="10671"/>
    <cellStyle name="Standard 3 7 5 3 3" xfId="10672"/>
    <cellStyle name="Standard 3 7 5 4" xfId="10673"/>
    <cellStyle name="Standard 3 7 5 4 2" xfId="10674"/>
    <cellStyle name="Standard 3 7 5 4 3" xfId="10675"/>
    <cellStyle name="Standard 3 7 5 5" xfId="10676"/>
    <cellStyle name="Standard 3 7 5 5 2" xfId="10677"/>
    <cellStyle name="Standard 3 7 5 6" xfId="10678"/>
    <cellStyle name="Standard 3 7 5 7" xfId="10679"/>
    <cellStyle name="Standard 3 7 6" xfId="10680"/>
    <cellStyle name="Standard 3 7 6 2" xfId="10681"/>
    <cellStyle name="Standard 3 7 6 2 2" xfId="10682"/>
    <cellStyle name="Standard 3 7 6 2 3" xfId="10683"/>
    <cellStyle name="Standard 3 7 6 3" xfId="10684"/>
    <cellStyle name="Standard 3 7 6 3 2" xfId="10685"/>
    <cellStyle name="Standard 3 7 6 3 3" xfId="10686"/>
    <cellStyle name="Standard 3 7 6 4" xfId="10687"/>
    <cellStyle name="Standard 3 7 6 4 2" xfId="10688"/>
    <cellStyle name="Standard 3 7 6 5" xfId="10689"/>
    <cellStyle name="Standard 3 7 6 6" xfId="10690"/>
    <cellStyle name="Standard 3 7 7" xfId="10691"/>
    <cellStyle name="Standard 3 7 7 2" xfId="10692"/>
    <cellStyle name="Standard 3 7 7 3" xfId="10693"/>
    <cellStyle name="Standard 3 7 8" xfId="10694"/>
    <cellStyle name="Standard 3 7 8 2" xfId="10695"/>
    <cellStyle name="Standard 3 7 8 3" xfId="10696"/>
    <cellStyle name="Standard 3 7 9" xfId="10697"/>
    <cellStyle name="Standard 3 7 9 2" xfId="10698"/>
    <cellStyle name="Standard 3 8" xfId="10699"/>
    <cellStyle name="Standard 3 9" xfId="33447"/>
    <cellStyle name="Standard 3_Spotweld Crossreference Master" xfId="10700"/>
    <cellStyle name="Standard 30" xfId="562"/>
    <cellStyle name="Standard 30 2" xfId="563"/>
    <cellStyle name="Standard 31" xfId="564"/>
    <cellStyle name="Standard 31 2" xfId="565"/>
    <cellStyle name="Standard 32" xfId="566"/>
    <cellStyle name="Standard 32 2" xfId="567"/>
    <cellStyle name="Standard 33" xfId="568"/>
    <cellStyle name="Standard 33 2" xfId="569"/>
    <cellStyle name="Standard 34" xfId="570"/>
    <cellStyle name="Standard 34 2" xfId="571"/>
    <cellStyle name="Standard 35" xfId="572"/>
    <cellStyle name="Standard 35 2" xfId="573"/>
    <cellStyle name="Standard 36" xfId="574"/>
    <cellStyle name="Standard 36 2" xfId="575"/>
    <cellStyle name="Standard 37" xfId="576"/>
    <cellStyle name="Standard 37 2" xfId="577"/>
    <cellStyle name="Standard 38" xfId="578"/>
    <cellStyle name="Standard 38 2" xfId="579"/>
    <cellStyle name="Standard 39" xfId="580"/>
    <cellStyle name="Standard 39 2" xfId="581"/>
    <cellStyle name="Standard 4" xfId="582"/>
    <cellStyle name="Standard 4 10" xfId="583"/>
    <cellStyle name="Standard 4 10 10" xfId="10701"/>
    <cellStyle name="Standard 4 10 2" xfId="10702"/>
    <cellStyle name="Standard 4 10 2 2" xfId="10703"/>
    <cellStyle name="Standard 4 10 2 2 2" xfId="10704"/>
    <cellStyle name="Standard 4 10 2 2 2 2" xfId="10705"/>
    <cellStyle name="Standard 4 10 2 2 2 2 2" xfId="10706"/>
    <cellStyle name="Standard 4 10 2 2 2 2 3" xfId="10707"/>
    <cellStyle name="Standard 4 10 2 2 2 3" xfId="10708"/>
    <cellStyle name="Standard 4 10 2 2 2 3 2" xfId="10709"/>
    <cellStyle name="Standard 4 10 2 2 2 3 3" xfId="10710"/>
    <cellStyle name="Standard 4 10 2 2 2 4" xfId="10711"/>
    <cellStyle name="Standard 4 10 2 2 2 4 2" xfId="10712"/>
    <cellStyle name="Standard 4 10 2 2 2 5" xfId="10713"/>
    <cellStyle name="Standard 4 10 2 2 2 6" xfId="10714"/>
    <cellStyle name="Standard 4 10 2 2 3" xfId="10715"/>
    <cellStyle name="Standard 4 10 2 2 3 2" xfId="10716"/>
    <cellStyle name="Standard 4 10 2 2 3 3" xfId="10717"/>
    <cellStyle name="Standard 4 10 2 2 4" xfId="10718"/>
    <cellStyle name="Standard 4 10 2 2 4 2" xfId="10719"/>
    <cellStyle name="Standard 4 10 2 2 4 3" xfId="10720"/>
    <cellStyle name="Standard 4 10 2 2 5" xfId="10721"/>
    <cellStyle name="Standard 4 10 2 2 5 2" xfId="10722"/>
    <cellStyle name="Standard 4 10 2 2 6" xfId="10723"/>
    <cellStyle name="Standard 4 10 2 2 7" xfId="10724"/>
    <cellStyle name="Standard 4 10 2 3" xfId="10725"/>
    <cellStyle name="Standard 4 10 2 3 2" xfId="10726"/>
    <cellStyle name="Standard 4 10 2 3 2 2" xfId="10727"/>
    <cellStyle name="Standard 4 10 2 3 2 3" xfId="10728"/>
    <cellStyle name="Standard 4 10 2 3 3" xfId="10729"/>
    <cellStyle name="Standard 4 10 2 3 3 2" xfId="10730"/>
    <cellStyle name="Standard 4 10 2 3 3 3" xfId="10731"/>
    <cellStyle name="Standard 4 10 2 3 4" xfId="10732"/>
    <cellStyle name="Standard 4 10 2 3 4 2" xfId="10733"/>
    <cellStyle name="Standard 4 10 2 3 5" xfId="10734"/>
    <cellStyle name="Standard 4 10 2 3 6" xfId="10735"/>
    <cellStyle name="Standard 4 10 2 4" xfId="10736"/>
    <cellStyle name="Standard 4 10 2 4 2" xfId="10737"/>
    <cellStyle name="Standard 4 10 2 4 3" xfId="10738"/>
    <cellStyle name="Standard 4 10 2 5" xfId="10739"/>
    <cellStyle name="Standard 4 10 2 5 2" xfId="10740"/>
    <cellStyle name="Standard 4 10 2 5 3" xfId="10741"/>
    <cellStyle name="Standard 4 10 2 6" xfId="10742"/>
    <cellStyle name="Standard 4 10 2 6 2" xfId="10743"/>
    <cellStyle name="Standard 4 10 2 7" xfId="10744"/>
    <cellStyle name="Standard 4 10 2 8" xfId="10745"/>
    <cellStyle name="Standard 4 10 3" xfId="10746"/>
    <cellStyle name="Standard 4 10 3 2" xfId="10747"/>
    <cellStyle name="Standard 4 10 3 2 2" xfId="10748"/>
    <cellStyle name="Standard 4 10 3 2 2 2" xfId="10749"/>
    <cellStyle name="Standard 4 10 3 2 2 2 2" xfId="10750"/>
    <cellStyle name="Standard 4 10 3 2 2 2 3" xfId="10751"/>
    <cellStyle name="Standard 4 10 3 2 2 3" xfId="10752"/>
    <cellStyle name="Standard 4 10 3 2 2 3 2" xfId="10753"/>
    <cellStyle name="Standard 4 10 3 2 2 3 3" xfId="10754"/>
    <cellStyle name="Standard 4 10 3 2 2 4" xfId="10755"/>
    <cellStyle name="Standard 4 10 3 2 2 4 2" xfId="10756"/>
    <cellStyle name="Standard 4 10 3 2 2 5" xfId="10757"/>
    <cellStyle name="Standard 4 10 3 2 2 6" xfId="10758"/>
    <cellStyle name="Standard 4 10 3 2 3" xfId="10759"/>
    <cellStyle name="Standard 4 10 3 2 3 2" xfId="10760"/>
    <cellStyle name="Standard 4 10 3 2 3 3" xfId="10761"/>
    <cellStyle name="Standard 4 10 3 2 4" xfId="10762"/>
    <cellStyle name="Standard 4 10 3 2 4 2" xfId="10763"/>
    <cellStyle name="Standard 4 10 3 2 4 3" xfId="10764"/>
    <cellStyle name="Standard 4 10 3 2 5" xfId="10765"/>
    <cellStyle name="Standard 4 10 3 2 5 2" xfId="10766"/>
    <cellStyle name="Standard 4 10 3 2 6" xfId="10767"/>
    <cellStyle name="Standard 4 10 3 2 7" xfId="10768"/>
    <cellStyle name="Standard 4 10 3 3" xfId="10769"/>
    <cellStyle name="Standard 4 10 3 3 2" xfId="10770"/>
    <cellStyle name="Standard 4 10 3 3 2 2" xfId="10771"/>
    <cellStyle name="Standard 4 10 3 3 2 3" xfId="10772"/>
    <cellStyle name="Standard 4 10 3 3 3" xfId="10773"/>
    <cellStyle name="Standard 4 10 3 3 3 2" xfId="10774"/>
    <cellStyle name="Standard 4 10 3 3 3 3" xfId="10775"/>
    <cellStyle name="Standard 4 10 3 3 4" xfId="10776"/>
    <cellStyle name="Standard 4 10 3 3 4 2" xfId="10777"/>
    <cellStyle name="Standard 4 10 3 3 5" xfId="10778"/>
    <cellStyle name="Standard 4 10 3 3 6" xfId="10779"/>
    <cellStyle name="Standard 4 10 3 4" xfId="10780"/>
    <cellStyle name="Standard 4 10 3 4 2" xfId="10781"/>
    <cellStyle name="Standard 4 10 3 4 3" xfId="10782"/>
    <cellStyle name="Standard 4 10 3 5" xfId="10783"/>
    <cellStyle name="Standard 4 10 3 5 2" xfId="10784"/>
    <cellStyle name="Standard 4 10 3 5 3" xfId="10785"/>
    <cellStyle name="Standard 4 10 3 6" xfId="10786"/>
    <cellStyle name="Standard 4 10 3 6 2" xfId="10787"/>
    <cellStyle name="Standard 4 10 3 7" xfId="10788"/>
    <cellStyle name="Standard 4 10 3 8" xfId="10789"/>
    <cellStyle name="Standard 4 10 4" xfId="10790"/>
    <cellStyle name="Standard 4 10 4 2" xfId="10791"/>
    <cellStyle name="Standard 4 10 4 2 2" xfId="10792"/>
    <cellStyle name="Standard 4 10 4 2 2 2" xfId="10793"/>
    <cellStyle name="Standard 4 10 4 2 2 3" xfId="10794"/>
    <cellStyle name="Standard 4 10 4 2 3" xfId="10795"/>
    <cellStyle name="Standard 4 10 4 2 3 2" xfId="10796"/>
    <cellStyle name="Standard 4 10 4 2 3 3" xfId="10797"/>
    <cellStyle name="Standard 4 10 4 2 4" xfId="10798"/>
    <cellStyle name="Standard 4 10 4 2 4 2" xfId="10799"/>
    <cellStyle name="Standard 4 10 4 2 5" xfId="10800"/>
    <cellStyle name="Standard 4 10 4 2 6" xfId="10801"/>
    <cellStyle name="Standard 4 10 4 3" xfId="10802"/>
    <cellStyle name="Standard 4 10 4 3 2" xfId="10803"/>
    <cellStyle name="Standard 4 10 4 3 3" xfId="10804"/>
    <cellStyle name="Standard 4 10 4 4" xfId="10805"/>
    <cellStyle name="Standard 4 10 4 4 2" xfId="10806"/>
    <cellStyle name="Standard 4 10 4 4 3" xfId="10807"/>
    <cellStyle name="Standard 4 10 4 5" xfId="10808"/>
    <cellStyle name="Standard 4 10 4 5 2" xfId="10809"/>
    <cellStyle name="Standard 4 10 4 6" xfId="10810"/>
    <cellStyle name="Standard 4 10 4 7" xfId="10811"/>
    <cellStyle name="Standard 4 10 5" xfId="10812"/>
    <cellStyle name="Standard 4 10 5 2" xfId="10813"/>
    <cellStyle name="Standard 4 10 5 2 2" xfId="10814"/>
    <cellStyle name="Standard 4 10 5 2 3" xfId="10815"/>
    <cellStyle name="Standard 4 10 5 3" xfId="10816"/>
    <cellStyle name="Standard 4 10 5 3 2" xfId="10817"/>
    <cellStyle name="Standard 4 10 5 3 3" xfId="10818"/>
    <cellStyle name="Standard 4 10 5 4" xfId="10819"/>
    <cellStyle name="Standard 4 10 5 4 2" xfId="10820"/>
    <cellStyle name="Standard 4 10 5 5" xfId="10821"/>
    <cellStyle name="Standard 4 10 5 6" xfId="10822"/>
    <cellStyle name="Standard 4 10 6" xfId="10823"/>
    <cellStyle name="Standard 4 10 6 2" xfId="10824"/>
    <cellStyle name="Standard 4 10 6 3" xfId="10825"/>
    <cellStyle name="Standard 4 10 7" xfId="10826"/>
    <cellStyle name="Standard 4 10 7 2" xfId="10827"/>
    <cellStyle name="Standard 4 10 7 3" xfId="10828"/>
    <cellStyle name="Standard 4 10 8" xfId="10829"/>
    <cellStyle name="Standard 4 10 8 2" xfId="10830"/>
    <cellStyle name="Standard 4 10 9" xfId="10831"/>
    <cellStyle name="Standard 4 11" xfId="10832"/>
    <cellStyle name="Standard 4 11 2" xfId="10833"/>
    <cellStyle name="Standard 4 11 2 2" xfId="10834"/>
    <cellStyle name="Standard 4 11 2 2 2" xfId="10835"/>
    <cellStyle name="Standard 4 11 2 2 2 2" xfId="10836"/>
    <cellStyle name="Standard 4 11 2 2 2 2 2" xfId="10837"/>
    <cellStyle name="Standard 4 11 2 2 2 2 3" xfId="10838"/>
    <cellStyle name="Standard 4 11 2 2 2 3" xfId="10839"/>
    <cellStyle name="Standard 4 11 2 2 2 3 2" xfId="10840"/>
    <cellStyle name="Standard 4 11 2 2 2 3 3" xfId="10841"/>
    <cellStyle name="Standard 4 11 2 2 2 4" xfId="10842"/>
    <cellStyle name="Standard 4 11 2 2 2 4 2" xfId="10843"/>
    <cellStyle name="Standard 4 11 2 2 2 5" xfId="10844"/>
    <cellStyle name="Standard 4 11 2 2 2 6" xfId="10845"/>
    <cellStyle name="Standard 4 11 2 2 3" xfId="10846"/>
    <cellStyle name="Standard 4 11 2 2 3 2" xfId="10847"/>
    <cellStyle name="Standard 4 11 2 2 3 3" xfId="10848"/>
    <cellStyle name="Standard 4 11 2 2 4" xfId="10849"/>
    <cellStyle name="Standard 4 11 2 2 4 2" xfId="10850"/>
    <cellStyle name="Standard 4 11 2 2 4 3" xfId="10851"/>
    <cellStyle name="Standard 4 11 2 2 5" xfId="10852"/>
    <cellStyle name="Standard 4 11 2 2 5 2" xfId="10853"/>
    <cellStyle name="Standard 4 11 2 2 6" xfId="10854"/>
    <cellStyle name="Standard 4 11 2 2 7" xfId="10855"/>
    <cellStyle name="Standard 4 11 2 3" xfId="10856"/>
    <cellStyle name="Standard 4 11 2 3 2" xfId="10857"/>
    <cellStyle name="Standard 4 11 2 3 2 2" xfId="10858"/>
    <cellStyle name="Standard 4 11 2 3 2 3" xfId="10859"/>
    <cellStyle name="Standard 4 11 2 3 3" xfId="10860"/>
    <cellStyle name="Standard 4 11 2 3 3 2" xfId="10861"/>
    <cellStyle name="Standard 4 11 2 3 3 3" xfId="10862"/>
    <cellStyle name="Standard 4 11 2 3 4" xfId="10863"/>
    <cellStyle name="Standard 4 11 2 3 4 2" xfId="10864"/>
    <cellStyle name="Standard 4 11 2 3 5" xfId="10865"/>
    <cellStyle name="Standard 4 11 2 3 6" xfId="10866"/>
    <cellStyle name="Standard 4 11 2 4" xfId="10867"/>
    <cellStyle name="Standard 4 11 2 4 2" xfId="10868"/>
    <cellStyle name="Standard 4 11 2 4 3" xfId="10869"/>
    <cellStyle name="Standard 4 11 2 5" xfId="10870"/>
    <cellStyle name="Standard 4 11 2 5 2" xfId="10871"/>
    <cellStyle name="Standard 4 11 2 5 3" xfId="10872"/>
    <cellStyle name="Standard 4 11 2 6" xfId="10873"/>
    <cellStyle name="Standard 4 11 2 6 2" xfId="10874"/>
    <cellStyle name="Standard 4 11 2 7" xfId="10875"/>
    <cellStyle name="Standard 4 11 2 8" xfId="10876"/>
    <cellStyle name="Standard 4 11 3" xfId="10877"/>
    <cellStyle name="Standard 4 11 3 2" xfId="10878"/>
    <cellStyle name="Standard 4 11 3 2 2" xfId="10879"/>
    <cellStyle name="Standard 4 11 3 2 2 2" xfId="10880"/>
    <cellStyle name="Standard 4 11 3 2 2 3" xfId="10881"/>
    <cellStyle name="Standard 4 11 3 2 3" xfId="10882"/>
    <cellStyle name="Standard 4 11 3 2 3 2" xfId="10883"/>
    <cellStyle name="Standard 4 11 3 2 3 3" xfId="10884"/>
    <cellStyle name="Standard 4 11 3 2 4" xfId="10885"/>
    <cellStyle name="Standard 4 11 3 2 4 2" xfId="10886"/>
    <cellStyle name="Standard 4 11 3 2 5" xfId="10887"/>
    <cellStyle name="Standard 4 11 3 2 6" xfId="10888"/>
    <cellStyle name="Standard 4 11 3 3" xfId="10889"/>
    <cellStyle name="Standard 4 11 3 3 2" xfId="10890"/>
    <cellStyle name="Standard 4 11 3 3 3" xfId="10891"/>
    <cellStyle name="Standard 4 11 3 4" xfId="10892"/>
    <cellStyle name="Standard 4 11 3 4 2" xfId="10893"/>
    <cellStyle name="Standard 4 11 3 4 3" xfId="10894"/>
    <cellStyle name="Standard 4 11 3 5" xfId="10895"/>
    <cellStyle name="Standard 4 11 3 5 2" xfId="10896"/>
    <cellStyle name="Standard 4 11 3 6" xfId="10897"/>
    <cellStyle name="Standard 4 11 3 7" xfId="10898"/>
    <cellStyle name="Standard 4 11 4" xfId="10899"/>
    <cellStyle name="Standard 4 11 4 2" xfId="10900"/>
    <cellStyle name="Standard 4 11 4 2 2" xfId="10901"/>
    <cellStyle name="Standard 4 11 4 2 3" xfId="10902"/>
    <cellStyle name="Standard 4 11 4 3" xfId="10903"/>
    <cellStyle name="Standard 4 11 4 3 2" xfId="10904"/>
    <cellStyle name="Standard 4 11 4 3 3" xfId="10905"/>
    <cellStyle name="Standard 4 11 4 4" xfId="10906"/>
    <cellStyle name="Standard 4 11 4 4 2" xfId="10907"/>
    <cellStyle name="Standard 4 11 4 5" xfId="10908"/>
    <cellStyle name="Standard 4 11 4 6" xfId="10909"/>
    <cellStyle name="Standard 4 11 5" xfId="10910"/>
    <cellStyle name="Standard 4 11 5 2" xfId="10911"/>
    <cellStyle name="Standard 4 11 5 3" xfId="10912"/>
    <cellStyle name="Standard 4 11 6" xfId="10913"/>
    <cellStyle name="Standard 4 11 6 2" xfId="10914"/>
    <cellStyle name="Standard 4 11 6 3" xfId="10915"/>
    <cellStyle name="Standard 4 11 7" xfId="10916"/>
    <cellStyle name="Standard 4 11 7 2" xfId="10917"/>
    <cellStyle name="Standard 4 11 8" xfId="10918"/>
    <cellStyle name="Standard 4 11 9" xfId="10919"/>
    <cellStyle name="Standard 4 12" xfId="10920"/>
    <cellStyle name="Standard 4 12 2" xfId="10921"/>
    <cellStyle name="Standard 4 12 2 2" xfId="10922"/>
    <cellStyle name="Standard 4 12 2 2 2" xfId="10923"/>
    <cellStyle name="Standard 4 12 2 2 2 2" xfId="10924"/>
    <cellStyle name="Standard 4 12 2 2 2 3" xfId="10925"/>
    <cellStyle name="Standard 4 12 2 2 3" xfId="10926"/>
    <cellStyle name="Standard 4 12 2 2 3 2" xfId="10927"/>
    <cellStyle name="Standard 4 12 2 2 3 3" xfId="10928"/>
    <cellStyle name="Standard 4 12 2 2 4" xfId="10929"/>
    <cellStyle name="Standard 4 12 2 2 4 2" xfId="10930"/>
    <cellStyle name="Standard 4 12 2 2 5" xfId="10931"/>
    <cellStyle name="Standard 4 12 2 2 6" xfId="10932"/>
    <cellStyle name="Standard 4 12 2 3" xfId="10933"/>
    <cellStyle name="Standard 4 12 2 3 2" xfId="10934"/>
    <cellStyle name="Standard 4 12 2 3 3" xfId="10935"/>
    <cellStyle name="Standard 4 12 2 4" xfId="10936"/>
    <cellStyle name="Standard 4 12 2 4 2" xfId="10937"/>
    <cellStyle name="Standard 4 12 2 4 3" xfId="10938"/>
    <cellStyle name="Standard 4 12 2 5" xfId="10939"/>
    <cellStyle name="Standard 4 12 2 5 2" xfId="10940"/>
    <cellStyle name="Standard 4 12 2 6" xfId="10941"/>
    <cellStyle name="Standard 4 12 2 7" xfId="10942"/>
    <cellStyle name="Standard 4 12 3" xfId="10943"/>
    <cellStyle name="Standard 4 12 3 2" xfId="10944"/>
    <cellStyle name="Standard 4 12 3 2 2" xfId="10945"/>
    <cellStyle name="Standard 4 12 3 2 3" xfId="10946"/>
    <cellStyle name="Standard 4 12 3 3" xfId="10947"/>
    <cellStyle name="Standard 4 12 3 3 2" xfId="10948"/>
    <cellStyle name="Standard 4 12 3 3 3" xfId="10949"/>
    <cellStyle name="Standard 4 12 3 4" xfId="10950"/>
    <cellStyle name="Standard 4 12 3 4 2" xfId="10951"/>
    <cellStyle name="Standard 4 12 3 5" xfId="10952"/>
    <cellStyle name="Standard 4 12 3 6" xfId="10953"/>
    <cellStyle name="Standard 4 12 4" xfId="10954"/>
    <cellStyle name="Standard 4 12 4 2" xfId="10955"/>
    <cellStyle name="Standard 4 12 4 3" xfId="10956"/>
    <cellStyle name="Standard 4 12 5" xfId="10957"/>
    <cellStyle name="Standard 4 12 5 2" xfId="10958"/>
    <cellStyle name="Standard 4 12 5 3" xfId="10959"/>
    <cellStyle name="Standard 4 12 6" xfId="10960"/>
    <cellStyle name="Standard 4 12 6 2" xfId="10961"/>
    <cellStyle name="Standard 4 12 7" xfId="10962"/>
    <cellStyle name="Standard 4 12 8" xfId="10963"/>
    <cellStyle name="Standard 4 13" xfId="10964"/>
    <cellStyle name="Standard 4 13 2" xfId="10965"/>
    <cellStyle name="Standard 4 13 2 2" xfId="10966"/>
    <cellStyle name="Standard 4 13 2 2 2" xfId="10967"/>
    <cellStyle name="Standard 4 13 2 2 3" xfId="10968"/>
    <cellStyle name="Standard 4 13 2 3" xfId="10969"/>
    <cellStyle name="Standard 4 13 2 3 2" xfId="10970"/>
    <cellStyle name="Standard 4 13 2 3 3" xfId="10971"/>
    <cellStyle name="Standard 4 13 2 4" xfId="10972"/>
    <cellStyle name="Standard 4 13 2 4 2" xfId="10973"/>
    <cellStyle name="Standard 4 13 2 5" xfId="10974"/>
    <cellStyle name="Standard 4 13 2 6" xfId="10975"/>
    <cellStyle name="Standard 4 13 3" xfId="10976"/>
    <cellStyle name="Standard 4 13 3 2" xfId="10977"/>
    <cellStyle name="Standard 4 13 3 3" xfId="10978"/>
    <cellStyle name="Standard 4 13 4" xfId="10979"/>
    <cellStyle name="Standard 4 13 4 2" xfId="10980"/>
    <cellStyle name="Standard 4 13 4 3" xfId="10981"/>
    <cellStyle name="Standard 4 13 5" xfId="10982"/>
    <cellStyle name="Standard 4 13 5 2" xfId="10983"/>
    <cellStyle name="Standard 4 13 6" xfId="10984"/>
    <cellStyle name="Standard 4 13 7" xfId="10985"/>
    <cellStyle name="Standard 4 14" xfId="10986"/>
    <cellStyle name="Standard 4 14 2" xfId="10987"/>
    <cellStyle name="Standard 4 14 2 2" xfId="10988"/>
    <cellStyle name="Standard 4 14 2 3" xfId="10989"/>
    <cellStyle name="Standard 4 14 3" xfId="10990"/>
    <cellStyle name="Standard 4 14 3 2" xfId="10991"/>
    <cellStyle name="Standard 4 14 3 3" xfId="10992"/>
    <cellStyle name="Standard 4 14 4" xfId="10993"/>
    <cellStyle name="Standard 4 14 4 2" xfId="10994"/>
    <cellStyle name="Standard 4 14 5" xfId="10995"/>
    <cellStyle name="Standard 4 14 6" xfId="10996"/>
    <cellStyle name="Standard 4 15" xfId="10997"/>
    <cellStyle name="Standard 4 15 2" xfId="10998"/>
    <cellStyle name="Standard 4 15 3" xfId="10999"/>
    <cellStyle name="Standard 4 16" xfId="11000"/>
    <cellStyle name="Standard 4 16 2" xfId="11001"/>
    <cellStyle name="Standard 4 16 3" xfId="11002"/>
    <cellStyle name="Standard 4 17" xfId="11003"/>
    <cellStyle name="Standard 4 17 2" xfId="11004"/>
    <cellStyle name="Standard 4 18" xfId="11005"/>
    <cellStyle name="Standard 4 19" xfId="11006"/>
    <cellStyle name="Standard 4 2" xfId="584"/>
    <cellStyle name="Standard 4 2 10" xfId="11007"/>
    <cellStyle name="Standard 4 2 10 2" xfId="11008"/>
    <cellStyle name="Standard 4 2 10 2 2" xfId="11009"/>
    <cellStyle name="Standard 4 2 10 2 2 2" xfId="11010"/>
    <cellStyle name="Standard 4 2 10 2 2 2 2" xfId="11011"/>
    <cellStyle name="Standard 4 2 10 2 2 2 3" xfId="11012"/>
    <cellStyle name="Standard 4 2 10 2 2 3" xfId="11013"/>
    <cellStyle name="Standard 4 2 10 2 2 3 2" xfId="11014"/>
    <cellStyle name="Standard 4 2 10 2 2 3 3" xfId="11015"/>
    <cellStyle name="Standard 4 2 10 2 2 4" xfId="11016"/>
    <cellStyle name="Standard 4 2 10 2 2 4 2" xfId="11017"/>
    <cellStyle name="Standard 4 2 10 2 2 5" xfId="11018"/>
    <cellStyle name="Standard 4 2 10 2 2 6" xfId="11019"/>
    <cellStyle name="Standard 4 2 10 2 3" xfId="11020"/>
    <cellStyle name="Standard 4 2 10 2 3 2" xfId="11021"/>
    <cellStyle name="Standard 4 2 10 2 3 3" xfId="11022"/>
    <cellStyle name="Standard 4 2 10 2 4" xfId="11023"/>
    <cellStyle name="Standard 4 2 10 2 4 2" xfId="11024"/>
    <cellStyle name="Standard 4 2 10 2 4 3" xfId="11025"/>
    <cellStyle name="Standard 4 2 10 2 5" xfId="11026"/>
    <cellStyle name="Standard 4 2 10 2 5 2" xfId="11027"/>
    <cellStyle name="Standard 4 2 10 2 6" xfId="11028"/>
    <cellStyle name="Standard 4 2 10 2 7" xfId="11029"/>
    <cellStyle name="Standard 4 2 10 3" xfId="11030"/>
    <cellStyle name="Standard 4 2 10 3 2" xfId="11031"/>
    <cellStyle name="Standard 4 2 10 3 2 2" xfId="11032"/>
    <cellStyle name="Standard 4 2 10 3 2 3" xfId="11033"/>
    <cellStyle name="Standard 4 2 10 3 3" xfId="11034"/>
    <cellStyle name="Standard 4 2 10 3 3 2" xfId="11035"/>
    <cellStyle name="Standard 4 2 10 3 3 3" xfId="11036"/>
    <cellStyle name="Standard 4 2 10 3 4" xfId="11037"/>
    <cellStyle name="Standard 4 2 10 3 4 2" xfId="11038"/>
    <cellStyle name="Standard 4 2 10 3 5" xfId="11039"/>
    <cellStyle name="Standard 4 2 10 3 6" xfId="11040"/>
    <cellStyle name="Standard 4 2 10 4" xfId="11041"/>
    <cellStyle name="Standard 4 2 10 4 2" xfId="11042"/>
    <cellStyle name="Standard 4 2 10 4 3" xfId="11043"/>
    <cellStyle name="Standard 4 2 10 5" xfId="11044"/>
    <cellStyle name="Standard 4 2 10 5 2" xfId="11045"/>
    <cellStyle name="Standard 4 2 10 5 3" xfId="11046"/>
    <cellStyle name="Standard 4 2 10 6" xfId="11047"/>
    <cellStyle name="Standard 4 2 10 6 2" xfId="11048"/>
    <cellStyle name="Standard 4 2 10 7" xfId="11049"/>
    <cellStyle name="Standard 4 2 10 8" xfId="11050"/>
    <cellStyle name="Standard 4 2 11" xfId="11051"/>
    <cellStyle name="Standard 4 2 11 2" xfId="11052"/>
    <cellStyle name="Standard 4 2 11 2 2" xfId="11053"/>
    <cellStyle name="Standard 4 2 11 2 2 2" xfId="11054"/>
    <cellStyle name="Standard 4 2 11 2 2 3" xfId="11055"/>
    <cellStyle name="Standard 4 2 11 2 3" xfId="11056"/>
    <cellStyle name="Standard 4 2 11 2 3 2" xfId="11057"/>
    <cellStyle name="Standard 4 2 11 2 3 3" xfId="11058"/>
    <cellStyle name="Standard 4 2 11 2 4" xfId="11059"/>
    <cellStyle name="Standard 4 2 11 2 4 2" xfId="11060"/>
    <cellStyle name="Standard 4 2 11 2 5" xfId="11061"/>
    <cellStyle name="Standard 4 2 11 2 6" xfId="11062"/>
    <cellStyle name="Standard 4 2 11 3" xfId="11063"/>
    <cellStyle name="Standard 4 2 11 3 2" xfId="11064"/>
    <cellStyle name="Standard 4 2 11 3 3" xfId="11065"/>
    <cellStyle name="Standard 4 2 11 4" xfId="11066"/>
    <cellStyle name="Standard 4 2 11 4 2" xfId="11067"/>
    <cellStyle name="Standard 4 2 11 4 3" xfId="11068"/>
    <cellStyle name="Standard 4 2 11 5" xfId="11069"/>
    <cellStyle name="Standard 4 2 11 5 2" xfId="11070"/>
    <cellStyle name="Standard 4 2 11 6" xfId="11071"/>
    <cellStyle name="Standard 4 2 11 7" xfId="11072"/>
    <cellStyle name="Standard 4 2 12" xfId="11073"/>
    <cellStyle name="Standard 4 2 12 2" xfId="11074"/>
    <cellStyle name="Standard 4 2 12 2 2" xfId="11075"/>
    <cellStyle name="Standard 4 2 12 2 3" xfId="11076"/>
    <cellStyle name="Standard 4 2 12 3" xfId="11077"/>
    <cellStyle name="Standard 4 2 12 3 2" xfId="11078"/>
    <cellStyle name="Standard 4 2 12 3 3" xfId="11079"/>
    <cellStyle name="Standard 4 2 12 4" xfId="11080"/>
    <cellStyle name="Standard 4 2 12 4 2" xfId="11081"/>
    <cellStyle name="Standard 4 2 12 5" xfId="11082"/>
    <cellStyle name="Standard 4 2 12 6" xfId="11083"/>
    <cellStyle name="Standard 4 2 13" xfId="11084"/>
    <cellStyle name="Standard 4 2 13 2" xfId="11085"/>
    <cellStyle name="Standard 4 2 13 3" xfId="11086"/>
    <cellStyle name="Standard 4 2 14" xfId="11087"/>
    <cellStyle name="Standard 4 2 14 2" xfId="11088"/>
    <cellStyle name="Standard 4 2 14 3" xfId="11089"/>
    <cellStyle name="Standard 4 2 15" xfId="11090"/>
    <cellStyle name="Standard 4 2 15 2" xfId="11091"/>
    <cellStyle name="Standard 4 2 16" xfId="11092"/>
    <cellStyle name="Standard 4 2 17" xfId="11093"/>
    <cellStyle name="Standard 4 2 2" xfId="585"/>
    <cellStyle name="Standard 4 2 2 10" xfId="11094"/>
    <cellStyle name="Standard 4 2 2 10 2" xfId="11095"/>
    <cellStyle name="Standard 4 2 2 10 2 2" xfId="11096"/>
    <cellStyle name="Standard 4 2 2 10 2 2 2" xfId="11097"/>
    <cellStyle name="Standard 4 2 2 10 2 2 3" xfId="11098"/>
    <cellStyle name="Standard 4 2 2 10 2 3" xfId="11099"/>
    <cellStyle name="Standard 4 2 2 10 2 3 2" xfId="11100"/>
    <cellStyle name="Standard 4 2 2 10 2 3 3" xfId="11101"/>
    <cellStyle name="Standard 4 2 2 10 2 4" xfId="11102"/>
    <cellStyle name="Standard 4 2 2 10 2 4 2" xfId="11103"/>
    <cellStyle name="Standard 4 2 2 10 2 5" xfId="11104"/>
    <cellStyle name="Standard 4 2 2 10 2 6" xfId="11105"/>
    <cellStyle name="Standard 4 2 2 10 3" xfId="11106"/>
    <cellStyle name="Standard 4 2 2 10 3 2" xfId="11107"/>
    <cellStyle name="Standard 4 2 2 10 3 3" xfId="11108"/>
    <cellStyle name="Standard 4 2 2 10 4" xfId="11109"/>
    <cellStyle name="Standard 4 2 2 10 4 2" xfId="11110"/>
    <cellStyle name="Standard 4 2 2 10 4 3" xfId="11111"/>
    <cellStyle name="Standard 4 2 2 10 5" xfId="11112"/>
    <cellStyle name="Standard 4 2 2 10 5 2" xfId="11113"/>
    <cellStyle name="Standard 4 2 2 10 6" xfId="11114"/>
    <cellStyle name="Standard 4 2 2 10 7" xfId="11115"/>
    <cellStyle name="Standard 4 2 2 11" xfId="11116"/>
    <cellStyle name="Standard 4 2 2 11 2" xfId="11117"/>
    <cellStyle name="Standard 4 2 2 11 2 2" xfId="11118"/>
    <cellStyle name="Standard 4 2 2 11 2 3" xfId="11119"/>
    <cellStyle name="Standard 4 2 2 11 3" xfId="11120"/>
    <cellStyle name="Standard 4 2 2 11 3 2" xfId="11121"/>
    <cellStyle name="Standard 4 2 2 11 3 3" xfId="11122"/>
    <cellStyle name="Standard 4 2 2 11 4" xfId="11123"/>
    <cellStyle name="Standard 4 2 2 11 4 2" xfId="11124"/>
    <cellStyle name="Standard 4 2 2 11 5" xfId="11125"/>
    <cellStyle name="Standard 4 2 2 11 6" xfId="11126"/>
    <cellStyle name="Standard 4 2 2 12" xfId="11127"/>
    <cellStyle name="Standard 4 2 2 12 2" xfId="11128"/>
    <cellStyle name="Standard 4 2 2 12 3" xfId="11129"/>
    <cellStyle name="Standard 4 2 2 13" xfId="11130"/>
    <cellStyle name="Standard 4 2 2 13 2" xfId="11131"/>
    <cellStyle name="Standard 4 2 2 13 3" xfId="11132"/>
    <cellStyle name="Standard 4 2 2 14" xfId="11133"/>
    <cellStyle name="Standard 4 2 2 14 2" xfId="11134"/>
    <cellStyle name="Standard 4 2 2 15" xfId="11135"/>
    <cellStyle name="Standard 4 2 2 16" xfId="11136"/>
    <cellStyle name="Standard 4 2 2 17" xfId="33455"/>
    <cellStyle name="Standard 4 2 2 2" xfId="11137"/>
    <cellStyle name="Standard 4 2 2 2 10" xfId="11138"/>
    <cellStyle name="Standard 4 2 2 2 10 2" xfId="11139"/>
    <cellStyle name="Standard 4 2 2 2 10 3" xfId="11140"/>
    <cellStyle name="Standard 4 2 2 2 11" xfId="11141"/>
    <cellStyle name="Standard 4 2 2 2 11 2" xfId="11142"/>
    <cellStyle name="Standard 4 2 2 2 11 3" xfId="11143"/>
    <cellStyle name="Standard 4 2 2 2 12" xfId="11144"/>
    <cellStyle name="Standard 4 2 2 2 12 2" xfId="11145"/>
    <cellStyle name="Standard 4 2 2 2 13" xfId="11146"/>
    <cellStyle name="Standard 4 2 2 2 14" xfId="11147"/>
    <cellStyle name="Standard 4 2 2 2 15" xfId="33456"/>
    <cellStyle name="Standard 4 2 2 2 2" xfId="11148"/>
    <cellStyle name="Standard 4 2 2 2 2 10" xfId="11149"/>
    <cellStyle name="Standard 4 2 2 2 2 10 2" xfId="11150"/>
    <cellStyle name="Standard 4 2 2 2 2 11" xfId="11151"/>
    <cellStyle name="Standard 4 2 2 2 2 12" xfId="11152"/>
    <cellStyle name="Standard 4 2 2 2 2 13" xfId="33457"/>
    <cellStyle name="Standard 4 2 2 2 2 2" xfId="11153"/>
    <cellStyle name="Standard 4 2 2 2 2 2 10" xfId="11154"/>
    <cellStyle name="Standard 4 2 2 2 2 2 11" xfId="11155"/>
    <cellStyle name="Standard 4 2 2 2 2 2 2" xfId="11156"/>
    <cellStyle name="Standard 4 2 2 2 2 2 2 10" xfId="11157"/>
    <cellStyle name="Standard 4 2 2 2 2 2 2 2" xfId="11158"/>
    <cellStyle name="Standard 4 2 2 2 2 2 2 2 2" xfId="11159"/>
    <cellStyle name="Standard 4 2 2 2 2 2 2 2 2 2" xfId="11160"/>
    <cellStyle name="Standard 4 2 2 2 2 2 2 2 2 2 2" xfId="11161"/>
    <cellStyle name="Standard 4 2 2 2 2 2 2 2 2 2 2 2" xfId="11162"/>
    <cellStyle name="Standard 4 2 2 2 2 2 2 2 2 2 2 3" xfId="11163"/>
    <cellStyle name="Standard 4 2 2 2 2 2 2 2 2 2 3" xfId="11164"/>
    <cellStyle name="Standard 4 2 2 2 2 2 2 2 2 2 3 2" xfId="11165"/>
    <cellStyle name="Standard 4 2 2 2 2 2 2 2 2 2 3 3" xfId="11166"/>
    <cellStyle name="Standard 4 2 2 2 2 2 2 2 2 2 4" xfId="11167"/>
    <cellStyle name="Standard 4 2 2 2 2 2 2 2 2 2 4 2" xfId="11168"/>
    <cellStyle name="Standard 4 2 2 2 2 2 2 2 2 2 5" xfId="11169"/>
    <cellStyle name="Standard 4 2 2 2 2 2 2 2 2 2 6" xfId="11170"/>
    <cellStyle name="Standard 4 2 2 2 2 2 2 2 2 3" xfId="11171"/>
    <cellStyle name="Standard 4 2 2 2 2 2 2 2 2 3 2" xfId="11172"/>
    <cellStyle name="Standard 4 2 2 2 2 2 2 2 2 3 3" xfId="11173"/>
    <cellStyle name="Standard 4 2 2 2 2 2 2 2 2 4" xfId="11174"/>
    <cellStyle name="Standard 4 2 2 2 2 2 2 2 2 4 2" xfId="11175"/>
    <cellStyle name="Standard 4 2 2 2 2 2 2 2 2 4 3" xfId="11176"/>
    <cellStyle name="Standard 4 2 2 2 2 2 2 2 2 5" xfId="11177"/>
    <cellStyle name="Standard 4 2 2 2 2 2 2 2 2 5 2" xfId="11178"/>
    <cellStyle name="Standard 4 2 2 2 2 2 2 2 2 6" xfId="11179"/>
    <cellStyle name="Standard 4 2 2 2 2 2 2 2 2 7" xfId="11180"/>
    <cellStyle name="Standard 4 2 2 2 2 2 2 2 3" xfId="11181"/>
    <cellStyle name="Standard 4 2 2 2 2 2 2 2 3 2" xfId="11182"/>
    <cellStyle name="Standard 4 2 2 2 2 2 2 2 3 2 2" xfId="11183"/>
    <cellStyle name="Standard 4 2 2 2 2 2 2 2 3 2 3" xfId="11184"/>
    <cellStyle name="Standard 4 2 2 2 2 2 2 2 3 3" xfId="11185"/>
    <cellStyle name="Standard 4 2 2 2 2 2 2 2 3 3 2" xfId="11186"/>
    <cellStyle name="Standard 4 2 2 2 2 2 2 2 3 3 3" xfId="11187"/>
    <cellStyle name="Standard 4 2 2 2 2 2 2 2 3 4" xfId="11188"/>
    <cellStyle name="Standard 4 2 2 2 2 2 2 2 3 4 2" xfId="11189"/>
    <cellStyle name="Standard 4 2 2 2 2 2 2 2 3 5" xfId="11190"/>
    <cellStyle name="Standard 4 2 2 2 2 2 2 2 3 6" xfId="11191"/>
    <cellStyle name="Standard 4 2 2 2 2 2 2 2 4" xfId="11192"/>
    <cellStyle name="Standard 4 2 2 2 2 2 2 2 4 2" xfId="11193"/>
    <cellStyle name="Standard 4 2 2 2 2 2 2 2 4 3" xfId="11194"/>
    <cellStyle name="Standard 4 2 2 2 2 2 2 2 5" xfId="11195"/>
    <cellStyle name="Standard 4 2 2 2 2 2 2 2 5 2" xfId="11196"/>
    <cellStyle name="Standard 4 2 2 2 2 2 2 2 5 3" xfId="11197"/>
    <cellStyle name="Standard 4 2 2 2 2 2 2 2 6" xfId="11198"/>
    <cellStyle name="Standard 4 2 2 2 2 2 2 2 6 2" xfId="11199"/>
    <cellStyle name="Standard 4 2 2 2 2 2 2 2 7" xfId="11200"/>
    <cellStyle name="Standard 4 2 2 2 2 2 2 2 8" xfId="11201"/>
    <cellStyle name="Standard 4 2 2 2 2 2 2 3" xfId="11202"/>
    <cellStyle name="Standard 4 2 2 2 2 2 2 3 2" xfId="11203"/>
    <cellStyle name="Standard 4 2 2 2 2 2 2 3 2 2" xfId="11204"/>
    <cellStyle name="Standard 4 2 2 2 2 2 2 3 2 2 2" xfId="11205"/>
    <cellStyle name="Standard 4 2 2 2 2 2 2 3 2 2 2 2" xfId="11206"/>
    <cellStyle name="Standard 4 2 2 2 2 2 2 3 2 2 2 3" xfId="11207"/>
    <cellStyle name="Standard 4 2 2 2 2 2 2 3 2 2 3" xfId="11208"/>
    <cellStyle name="Standard 4 2 2 2 2 2 2 3 2 2 3 2" xfId="11209"/>
    <cellStyle name="Standard 4 2 2 2 2 2 2 3 2 2 3 3" xfId="11210"/>
    <cellStyle name="Standard 4 2 2 2 2 2 2 3 2 2 4" xfId="11211"/>
    <cellStyle name="Standard 4 2 2 2 2 2 2 3 2 2 4 2" xfId="11212"/>
    <cellStyle name="Standard 4 2 2 2 2 2 2 3 2 2 5" xfId="11213"/>
    <cellStyle name="Standard 4 2 2 2 2 2 2 3 2 2 6" xfId="11214"/>
    <cellStyle name="Standard 4 2 2 2 2 2 2 3 2 3" xfId="11215"/>
    <cellStyle name="Standard 4 2 2 2 2 2 2 3 2 3 2" xfId="11216"/>
    <cellStyle name="Standard 4 2 2 2 2 2 2 3 2 3 3" xfId="11217"/>
    <cellStyle name="Standard 4 2 2 2 2 2 2 3 2 4" xfId="11218"/>
    <cellStyle name="Standard 4 2 2 2 2 2 2 3 2 4 2" xfId="11219"/>
    <cellStyle name="Standard 4 2 2 2 2 2 2 3 2 4 3" xfId="11220"/>
    <cellStyle name="Standard 4 2 2 2 2 2 2 3 2 5" xfId="11221"/>
    <cellStyle name="Standard 4 2 2 2 2 2 2 3 2 5 2" xfId="11222"/>
    <cellStyle name="Standard 4 2 2 2 2 2 2 3 2 6" xfId="11223"/>
    <cellStyle name="Standard 4 2 2 2 2 2 2 3 2 7" xfId="11224"/>
    <cellStyle name="Standard 4 2 2 2 2 2 2 3 3" xfId="11225"/>
    <cellStyle name="Standard 4 2 2 2 2 2 2 3 3 2" xfId="11226"/>
    <cellStyle name="Standard 4 2 2 2 2 2 2 3 3 2 2" xfId="11227"/>
    <cellStyle name="Standard 4 2 2 2 2 2 2 3 3 2 3" xfId="11228"/>
    <cellStyle name="Standard 4 2 2 2 2 2 2 3 3 3" xfId="11229"/>
    <cellStyle name="Standard 4 2 2 2 2 2 2 3 3 3 2" xfId="11230"/>
    <cellStyle name="Standard 4 2 2 2 2 2 2 3 3 3 3" xfId="11231"/>
    <cellStyle name="Standard 4 2 2 2 2 2 2 3 3 4" xfId="11232"/>
    <cellStyle name="Standard 4 2 2 2 2 2 2 3 3 4 2" xfId="11233"/>
    <cellStyle name="Standard 4 2 2 2 2 2 2 3 3 5" xfId="11234"/>
    <cellStyle name="Standard 4 2 2 2 2 2 2 3 3 6" xfId="11235"/>
    <cellStyle name="Standard 4 2 2 2 2 2 2 3 4" xfId="11236"/>
    <cellStyle name="Standard 4 2 2 2 2 2 2 3 4 2" xfId="11237"/>
    <cellStyle name="Standard 4 2 2 2 2 2 2 3 4 3" xfId="11238"/>
    <cellStyle name="Standard 4 2 2 2 2 2 2 3 5" xfId="11239"/>
    <cellStyle name="Standard 4 2 2 2 2 2 2 3 5 2" xfId="11240"/>
    <cellStyle name="Standard 4 2 2 2 2 2 2 3 5 3" xfId="11241"/>
    <cellStyle name="Standard 4 2 2 2 2 2 2 3 6" xfId="11242"/>
    <cellStyle name="Standard 4 2 2 2 2 2 2 3 6 2" xfId="11243"/>
    <cellStyle name="Standard 4 2 2 2 2 2 2 3 7" xfId="11244"/>
    <cellStyle name="Standard 4 2 2 2 2 2 2 3 8" xfId="11245"/>
    <cellStyle name="Standard 4 2 2 2 2 2 2 4" xfId="11246"/>
    <cellStyle name="Standard 4 2 2 2 2 2 2 4 2" xfId="11247"/>
    <cellStyle name="Standard 4 2 2 2 2 2 2 4 2 2" xfId="11248"/>
    <cellStyle name="Standard 4 2 2 2 2 2 2 4 2 2 2" xfId="11249"/>
    <cellStyle name="Standard 4 2 2 2 2 2 2 4 2 2 3" xfId="11250"/>
    <cellStyle name="Standard 4 2 2 2 2 2 2 4 2 3" xfId="11251"/>
    <cellStyle name="Standard 4 2 2 2 2 2 2 4 2 3 2" xfId="11252"/>
    <cellStyle name="Standard 4 2 2 2 2 2 2 4 2 3 3" xfId="11253"/>
    <cellStyle name="Standard 4 2 2 2 2 2 2 4 2 4" xfId="11254"/>
    <cellStyle name="Standard 4 2 2 2 2 2 2 4 2 4 2" xfId="11255"/>
    <cellStyle name="Standard 4 2 2 2 2 2 2 4 2 5" xfId="11256"/>
    <cellStyle name="Standard 4 2 2 2 2 2 2 4 2 6" xfId="11257"/>
    <cellStyle name="Standard 4 2 2 2 2 2 2 4 3" xfId="11258"/>
    <cellStyle name="Standard 4 2 2 2 2 2 2 4 3 2" xfId="11259"/>
    <cellStyle name="Standard 4 2 2 2 2 2 2 4 3 3" xfId="11260"/>
    <cellStyle name="Standard 4 2 2 2 2 2 2 4 4" xfId="11261"/>
    <cellStyle name="Standard 4 2 2 2 2 2 2 4 4 2" xfId="11262"/>
    <cellStyle name="Standard 4 2 2 2 2 2 2 4 4 3" xfId="11263"/>
    <cellStyle name="Standard 4 2 2 2 2 2 2 4 5" xfId="11264"/>
    <cellStyle name="Standard 4 2 2 2 2 2 2 4 5 2" xfId="11265"/>
    <cellStyle name="Standard 4 2 2 2 2 2 2 4 6" xfId="11266"/>
    <cellStyle name="Standard 4 2 2 2 2 2 2 4 7" xfId="11267"/>
    <cellStyle name="Standard 4 2 2 2 2 2 2 5" xfId="11268"/>
    <cellStyle name="Standard 4 2 2 2 2 2 2 5 2" xfId="11269"/>
    <cellStyle name="Standard 4 2 2 2 2 2 2 5 2 2" xfId="11270"/>
    <cellStyle name="Standard 4 2 2 2 2 2 2 5 2 3" xfId="11271"/>
    <cellStyle name="Standard 4 2 2 2 2 2 2 5 3" xfId="11272"/>
    <cellStyle name="Standard 4 2 2 2 2 2 2 5 3 2" xfId="11273"/>
    <cellStyle name="Standard 4 2 2 2 2 2 2 5 3 3" xfId="11274"/>
    <cellStyle name="Standard 4 2 2 2 2 2 2 5 4" xfId="11275"/>
    <cellStyle name="Standard 4 2 2 2 2 2 2 5 4 2" xfId="11276"/>
    <cellStyle name="Standard 4 2 2 2 2 2 2 5 5" xfId="11277"/>
    <cellStyle name="Standard 4 2 2 2 2 2 2 5 6" xfId="11278"/>
    <cellStyle name="Standard 4 2 2 2 2 2 2 6" xfId="11279"/>
    <cellStyle name="Standard 4 2 2 2 2 2 2 6 2" xfId="11280"/>
    <cellStyle name="Standard 4 2 2 2 2 2 2 6 3" xfId="11281"/>
    <cellStyle name="Standard 4 2 2 2 2 2 2 7" xfId="11282"/>
    <cellStyle name="Standard 4 2 2 2 2 2 2 7 2" xfId="11283"/>
    <cellStyle name="Standard 4 2 2 2 2 2 2 7 3" xfId="11284"/>
    <cellStyle name="Standard 4 2 2 2 2 2 2 8" xfId="11285"/>
    <cellStyle name="Standard 4 2 2 2 2 2 2 8 2" xfId="11286"/>
    <cellStyle name="Standard 4 2 2 2 2 2 2 9" xfId="11287"/>
    <cellStyle name="Standard 4 2 2 2 2 2 3" xfId="11288"/>
    <cellStyle name="Standard 4 2 2 2 2 2 3 2" xfId="11289"/>
    <cellStyle name="Standard 4 2 2 2 2 2 3 2 2" xfId="11290"/>
    <cellStyle name="Standard 4 2 2 2 2 2 3 2 2 2" xfId="11291"/>
    <cellStyle name="Standard 4 2 2 2 2 2 3 2 2 2 2" xfId="11292"/>
    <cellStyle name="Standard 4 2 2 2 2 2 3 2 2 2 3" xfId="11293"/>
    <cellStyle name="Standard 4 2 2 2 2 2 3 2 2 3" xfId="11294"/>
    <cellStyle name="Standard 4 2 2 2 2 2 3 2 2 3 2" xfId="11295"/>
    <cellStyle name="Standard 4 2 2 2 2 2 3 2 2 3 3" xfId="11296"/>
    <cellStyle name="Standard 4 2 2 2 2 2 3 2 2 4" xfId="11297"/>
    <cellStyle name="Standard 4 2 2 2 2 2 3 2 2 4 2" xfId="11298"/>
    <cellStyle name="Standard 4 2 2 2 2 2 3 2 2 5" xfId="11299"/>
    <cellStyle name="Standard 4 2 2 2 2 2 3 2 2 6" xfId="11300"/>
    <cellStyle name="Standard 4 2 2 2 2 2 3 2 3" xfId="11301"/>
    <cellStyle name="Standard 4 2 2 2 2 2 3 2 3 2" xfId="11302"/>
    <cellStyle name="Standard 4 2 2 2 2 2 3 2 3 3" xfId="11303"/>
    <cellStyle name="Standard 4 2 2 2 2 2 3 2 4" xfId="11304"/>
    <cellStyle name="Standard 4 2 2 2 2 2 3 2 4 2" xfId="11305"/>
    <cellStyle name="Standard 4 2 2 2 2 2 3 2 4 3" xfId="11306"/>
    <cellStyle name="Standard 4 2 2 2 2 2 3 2 5" xfId="11307"/>
    <cellStyle name="Standard 4 2 2 2 2 2 3 2 5 2" xfId="11308"/>
    <cellStyle name="Standard 4 2 2 2 2 2 3 2 6" xfId="11309"/>
    <cellStyle name="Standard 4 2 2 2 2 2 3 2 7" xfId="11310"/>
    <cellStyle name="Standard 4 2 2 2 2 2 3 3" xfId="11311"/>
    <cellStyle name="Standard 4 2 2 2 2 2 3 3 2" xfId="11312"/>
    <cellStyle name="Standard 4 2 2 2 2 2 3 3 2 2" xfId="11313"/>
    <cellStyle name="Standard 4 2 2 2 2 2 3 3 2 3" xfId="11314"/>
    <cellStyle name="Standard 4 2 2 2 2 2 3 3 3" xfId="11315"/>
    <cellStyle name="Standard 4 2 2 2 2 2 3 3 3 2" xfId="11316"/>
    <cellStyle name="Standard 4 2 2 2 2 2 3 3 3 3" xfId="11317"/>
    <cellStyle name="Standard 4 2 2 2 2 2 3 3 4" xfId="11318"/>
    <cellStyle name="Standard 4 2 2 2 2 2 3 3 4 2" xfId="11319"/>
    <cellStyle name="Standard 4 2 2 2 2 2 3 3 5" xfId="11320"/>
    <cellStyle name="Standard 4 2 2 2 2 2 3 3 6" xfId="11321"/>
    <cellStyle name="Standard 4 2 2 2 2 2 3 4" xfId="11322"/>
    <cellStyle name="Standard 4 2 2 2 2 2 3 4 2" xfId="11323"/>
    <cellStyle name="Standard 4 2 2 2 2 2 3 4 3" xfId="11324"/>
    <cellStyle name="Standard 4 2 2 2 2 2 3 5" xfId="11325"/>
    <cellStyle name="Standard 4 2 2 2 2 2 3 5 2" xfId="11326"/>
    <cellStyle name="Standard 4 2 2 2 2 2 3 5 3" xfId="11327"/>
    <cellStyle name="Standard 4 2 2 2 2 2 3 6" xfId="11328"/>
    <cellStyle name="Standard 4 2 2 2 2 2 3 6 2" xfId="11329"/>
    <cellStyle name="Standard 4 2 2 2 2 2 3 7" xfId="11330"/>
    <cellStyle name="Standard 4 2 2 2 2 2 3 8" xfId="11331"/>
    <cellStyle name="Standard 4 2 2 2 2 2 4" xfId="11332"/>
    <cellStyle name="Standard 4 2 2 2 2 2 4 2" xfId="11333"/>
    <cellStyle name="Standard 4 2 2 2 2 2 4 2 2" xfId="11334"/>
    <cellStyle name="Standard 4 2 2 2 2 2 4 2 2 2" xfId="11335"/>
    <cellStyle name="Standard 4 2 2 2 2 2 4 2 2 2 2" xfId="11336"/>
    <cellStyle name="Standard 4 2 2 2 2 2 4 2 2 2 3" xfId="11337"/>
    <cellStyle name="Standard 4 2 2 2 2 2 4 2 2 3" xfId="11338"/>
    <cellStyle name="Standard 4 2 2 2 2 2 4 2 2 3 2" xfId="11339"/>
    <cellStyle name="Standard 4 2 2 2 2 2 4 2 2 3 3" xfId="11340"/>
    <cellStyle name="Standard 4 2 2 2 2 2 4 2 2 4" xfId="11341"/>
    <cellStyle name="Standard 4 2 2 2 2 2 4 2 2 4 2" xfId="11342"/>
    <cellStyle name="Standard 4 2 2 2 2 2 4 2 2 5" xfId="11343"/>
    <cellStyle name="Standard 4 2 2 2 2 2 4 2 2 6" xfId="11344"/>
    <cellStyle name="Standard 4 2 2 2 2 2 4 2 3" xfId="11345"/>
    <cellStyle name="Standard 4 2 2 2 2 2 4 2 3 2" xfId="11346"/>
    <cellStyle name="Standard 4 2 2 2 2 2 4 2 3 3" xfId="11347"/>
    <cellStyle name="Standard 4 2 2 2 2 2 4 2 4" xfId="11348"/>
    <cellStyle name="Standard 4 2 2 2 2 2 4 2 4 2" xfId="11349"/>
    <cellStyle name="Standard 4 2 2 2 2 2 4 2 4 3" xfId="11350"/>
    <cellStyle name="Standard 4 2 2 2 2 2 4 2 5" xfId="11351"/>
    <cellStyle name="Standard 4 2 2 2 2 2 4 2 5 2" xfId="11352"/>
    <cellStyle name="Standard 4 2 2 2 2 2 4 2 6" xfId="11353"/>
    <cellStyle name="Standard 4 2 2 2 2 2 4 2 7" xfId="11354"/>
    <cellStyle name="Standard 4 2 2 2 2 2 4 3" xfId="11355"/>
    <cellStyle name="Standard 4 2 2 2 2 2 4 3 2" xfId="11356"/>
    <cellStyle name="Standard 4 2 2 2 2 2 4 3 2 2" xfId="11357"/>
    <cellStyle name="Standard 4 2 2 2 2 2 4 3 2 3" xfId="11358"/>
    <cellStyle name="Standard 4 2 2 2 2 2 4 3 3" xfId="11359"/>
    <cellStyle name="Standard 4 2 2 2 2 2 4 3 3 2" xfId="11360"/>
    <cellStyle name="Standard 4 2 2 2 2 2 4 3 3 3" xfId="11361"/>
    <cellStyle name="Standard 4 2 2 2 2 2 4 3 4" xfId="11362"/>
    <cellStyle name="Standard 4 2 2 2 2 2 4 3 4 2" xfId="11363"/>
    <cellStyle name="Standard 4 2 2 2 2 2 4 3 5" xfId="11364"/>
    <cellStyle name="Standard 4 2 2 2 2 2 4 3 6" xfId="11365"/>
    <cellStyle name="Standard 4 2 2 2 2 2 4 4" xfId="11366"/>
    <cellStyle name="Standard 4 2 2 2 2 2 4 4 2" xfId="11367"/>
    <cellStyle name="Standard 4 2 2 2 2 2 4 4 3" xfId="11368"/>
    <cellStyle name="Standard 4 2 2 2 2 2 4 5" xfId="11369"/>
    <cellStyle name="Standard 4 2 2 2 2 2 4 5 2" xfId="11370"/>
    <cellStyle name="Standard 4 2 2 2 2 2 4 5 3" xfId="11371"/>
    <cellStyle name="Standard 4 2 2 2 2 2 4 6" xfId="11372"/>
    <cellStyle name="Standard 4 2 2 2 2 2 4 6 2" xfId="11373"/>
    <cellStyle name="Standard 4 2 2 2 2 2 4 7" xfId="11374"/>
    <cellStyle name="Standard 4 2 2 2 2 2 4 8" xfId="11375"/>
    <cellStyle name="Standard 4 2 2 2 2 2 5" xfId="11376"/>
    <cellStyle name="Standard 4 2 2 2 2 2 5 2" xfId="11377"/>
    <cellStyle name="Standard 4 2 2 2 2 2 5 2 2" xfId="11378"/>
    <cellStyle name="Standard 4 2 2 2 2 2 5 2 2 2" xfId="11379"/>
    <cellStyle name="Standard 4 2 2 2 2 2 5 2 2 3" xfId="11380"/>
    <cellStyle name="Standard 4 2 2 2 2 2 5 2 3" xfId="11381"/>
    <cellStyle name="Standard 4 2 2 2 2 2 5 2 3 2" xfId="11382"/>
    <cellStyle name="Standard 4 2 2 2 2 2 5 2 3 3" xfId="11383"/>
    <cellStyle name="Standard 4 2 2 2 2 2 5 2 4" xfId="11384"/>
    <cellStyle name="Standard 4 2 2 2 2 2 5 2 4 2" xfId="11385"/>
    <cellStyle name="Standard 4 2 2 2 2 2 5 2 5" xfId="11386"/>
    <cellStyle name="Standard 4 2 2 2 2 2 5 2 6" xfId="11387"/>
    <cellStyle name="Standard 4 2 2 2 2 2 5 3" xfId="11388"/>
    <cellStyle name="Standard 4 2 2 2 2 2 5 3 2" xfId="11389"/>
    <cellStyle name="Standard 4 2 2 2 2 2 5 3 3" xfId="11390"/>
    <cellStyle name="Standard 4 2 2 2 2 2 5 4" xfId="11391"/>
    <cellStyle name="Standard 4 2 2 2 2 2 5 4 2" xfId="11392"/>
    <cellStyle name="Standard 4 2 2 2 2 2 5 4 3" xfId="11393"/>
    <cellStyle name="Standard 4 2 2 2 2 2 5 5" xfId="11394"/>
    <cellStyle name="Standard 4 2 2 2 2 2 5 5 2" xfId="11395"/>
    <cellStyle name="Standard 4 2 2 2 2 2 5 6" xfId="11396"/>
    <cellStyle name="Standard 4 2 2 2 2 2 5 7" xfId="11397"/>
    <cellStyle name="Standard 4 2 2 2 2 2 6" xfId="11398"/>
    <cellStyle name="Standard 4 2 2 2 2 2 6 2" xfId="11399"/>
    <cellStyle name="Standard 4 2 2 2 2 2 6 2 2" xfId="11400"/>
    <cellStyle name="Standard 4 2 2 2 2 2 6 2 3" xfId="11401"/>
    <cellStyle name="Standard 4 2 2 2 2 2 6 3" xfId="11402"/>
    <cellStyle name="Standard 4 2 2 2 2 2 6 3 2" xfId="11403"/>
    <cellStyle name="Standard 4 2 2 2 2 2 6 3 3" xfId="11404"/>
    <cellStyle name="Standard 4 2 2 2 2 2 6 4" xfId="11405"/>
    <cellStyle name="Standard 4 2 2 2 2 2 6 4 2" xfId="11406"/>
    <cellStyle name="Standard 4 2 2 2 2 2 6 5" xfId="11407"/>
    <cellStyle name="Standard 4 2 2 2 2 2 6 6" xfId="11408"/>
    <cellStyle name="Standard 4 2 2 2 2 2 7" xfId="11409"/>
    <cellStyle name="Standard 4 2 2 2 2 2 7 2" xfId="11410"/>
    <cellStyle name="Standard 4 2 2 2 2 2 7 3" xfId="11411"/>
    <cellStyle name="Standard 4 2 2 2 2 2 8" xfId="11412"/>
    <cellStyle name="Standard 4 2 2 2 2 2 8 2" xfId="11413"/>
    <cellStyle name="Standard 4 2 2 2 2 2 8 3" xfId="11414"/>
    <cellStyle name="Standard 4 2 2 2 2 2 9" xfId="11415"/>
    <cellStyle name="Standard 4 2 2 2 2 2 9 2" xfId="11416"/>
    <cellStyle name="Standard 4 2 2 2 2 3" xfId="11417"/>
    <cellStyle name="Standard 4 2 2 2 2 3 10" xfId="11418"/>
    <cellStyle name="Standard 4 2 2 2 2 3 2" xfId="11419"/>
    <cellStyle name="Standard 4 2 2 2 2 3 2 2" xfId="11420"/>
    <cellStyle name="Standard 4 2 2 2 2 3 2 2 2" xfId="11421"/>
    <cellStyle name="Standard 4 2 2 2 2 3 2 2 2 2" xfId="11422"/>
    <cellStyle name="Standard 4 2 2 2 2 3 2 2 2 2 2" xfId="11423"/>
    <cellStyle name="Standard 4 2 2 2 2 3 2 2 2 2 3" xfId="11424"/>
    <cellStyle name="Standard 4 2 2 2 2 3 2 2 2 3" xfId="11425"/>
    <cellStyle name="Standard 4 2 2 2 2 3 2 2 2 3 2" xfId="11426"/>
    <cellStyle name="Standard 4 2 2 2 2 3 2 2 2 3 3" xfId="11427"/>
    <cellStyle name="Standard 4 2 2 2 2 3 2 2 2 4" xfId="11428"/>
    <cellStyle name="Standard 4 2 2 2 2 3 2 2 2 4 2" xfId="11429"/>
    <cellStyle name="Standard 4 2 2 2 2 3 2 2 2 5" xfId="11430"/>
    <cellStyle name="Standard 4 2 2 2 2 3 2 2 2 6" xfId="11431"/>
    <cellStyle name="Standard 4 2 2 2 2 3 2 2 3" xfId="11432"/>
    <cellStyle name="Standard 4 2 2 2 2 3 2 2 3 2" xfId="11433"/>
    <cellStyle name="Standard 4 2 2 2 2 3 2 2 3 3" xfId="11434"/>
    <cellStyle name="Standard 4 2 2 2 2 3 2 2 4" xfId="11435"/>
    <cellStyle name="Standard 4 2 2 2 2 3 2 2 4 2" xfId="11436"/>
    <cellStyle name="Standard 4 2 2 2 2 3 2 2 4 3" xfId="11437"/>
    <cellStyle name="Standard 4 2 2 2 2 3 2 2 5" xfId="11438"/>
    <cellStyle name="Standard 4 2 2 2 2 3 2 2 5 2" xfId="11439"/>
    <cellStyle name="Standard 4 2 2 2 2 3 2 2 6" xfId="11440"/>
    <cellStyle name="Standard 4 2 2 2 2 3 2 2 7" xfId="11441"/>
    <cellStyle name="Standard 4 2 2 2 2 3 2 3" xfId="11442"/>
    <cellStyle name="Standard 4 2 2 2 2 3 2 3 2" xfId="11443"/>
    <cellStyle name="Standard 4 2 2 2 2 3 2 3 2 2" xfId="11444"/>
    <cellStyle name="Standard 4 2 2 2 2 3 2 3 2 3" xfId="11445"/>
    <cellStyle name="Standard 4 2 2 2 2 3 2 3 3" xfId="11446"/>
    <cellStyle name="Standard 4 2 2 2 2 3 2 3 3 2" xfId="11447"/>
    <cellStyle name="Standard 4 2 2 2 2 3 2 3 3 3" xfId="11448"/>
    <cellStyle name="Standard 4 2 2 2 2 3 2 3 4" xfId="11449"/>
    <cellStyle name="Standard 4 2 2 2 2 3 2 3 4 2" xfId="11450"/>
    <cellStyle name="Standard 4 2 2 2 2 3 2 3 5" xfId="11451"/>
    <cellStyle name="Standard 4 2 2 2 2 3 2 3 6" xfId="11452"/>
    <cellStyle name="Standard 4 2 2 2 2 3 2 4" xfId="11453"/>
    <cellStyle name="Standard 4 2 2 2 2 3 2 4 2" xfId="11454"/>
    <cellStyle name="Standard 4 2 2 2 2 3 2 4 3" xfId="11455"/>
    <cellStyle name="Standard 4 2 2 2 2 3 2 5" xfId="11456"/>
    <cellStyle name="Standard 4 2 2 2 2 3 2 5 2" xfId="11457"/>
    <cellStyle name="Standard 4 2 2 2 2 3 2 5 3" xfId="11458"/>
    <cellStyle name="Standard 4 2 2 2 2 3 2 6" xfId="11459"/>
    <cellStyle name="Standard 4 2 2 2 2 3 2 6 2" xfId="11460"/>
    <cellStyle name="Standard 4 2 2 2 2 3 2 7" xfId="11461"/>
    <cellStyle name="Standard 4 2 2 2 2 3 2 8" xfId="11462"/>
    <cellStyle name="Standard 4 2 2 2 2 3 3" xfId="11463"/>
    <cellStyle name="Standard 4 2 2 2 2 3 3 2" xfId="11464"/>
    <cellStyle name="Standard 4 2 2 2 2 3 3 2 2" xfId="11465"/>
    <cellStyle name="Standard 4 2 2 2 2 3 3 2 2 2" xfId="11466"/>
    <cellStyle name="Standard 4 2 2 2 2 3 3 2 2 2 2" xfId="11467"/>
    <cellStyle name="Standard 4 2 2 2 2 3 3 2 2 2 3" xfId="11468"/>
    <cellStyle name="Standard 4 2 2 2 2 3 3 2 2 3" xfId="11469"/>
    <cellStyle name="Standard 4 2 2 2 2 3 3 2 2 3 2" xfId="11470"/>
    <cellStyle name="Standard 4 2 2 2 2 3 3 2 2 3 3" xfId="11471"/>
    <cellStyle name="Standard 4 2 2 2 2 3 3 2 2 4" xfId="11472"/>
    <cellStyle name="Standard 4 2 2 2 2 3 3 2 2 4 2" xfId="11473"/>
    <cellStyle name="Standard 4 2 2 2 2 3 3 2 2 5" xfId="11474"/>
    <cellStyle name="Standard 4 2 2 2 2 3 3 2 2 6" xfId="11475"/>
    <cellStyle name="Standard 4 2 2 2 2 3 3 2 3" xfId="11476"/>
    <cellStyle name="Standard 4 2 2 2 2 3 3 2 3 2" xfId="11477"/>
    <cellStyle name="Standard 4 2 2 2 2 3 3 2 3 3" xfId="11478"/>
    <cellStyle name="Standard 4 2 2 2 2 3 3 2 4" xfId="11479"/>
    <cellStyle name="Standard 4 2 2 2 2 3 3 2 4 2" xfId="11480"/>
    <cellStyle name="Standard 4 2 2 2 2 3 3 2 4 3" xfId="11481"/>
    <cellStyle name="Standard 4 2 2 2 2 3 3 2 5" xfId="11482"/>
    <cellStyle name="Standard 4 2 2 2 2 3 3 2 5 2" xfId="11483"/>
    <cellStyle name="Standard 4 2 2 2 2 3 3 2 6" xfId="11484"/>
    <cellStyle name="Standard 4 2 2 2 2 3 3 2 7" xfId="11485"/>
    <cellStyle name="Standard 4 2 2 2 2 3 3 3" xfId="11486"/>
    <cellStyle name="Standard 4 2 2 2 2 3 3 3 2" xfId="11487"/>
    <cellStyle name="Standard 4 2 2 2 2 3 3 3 2 2" xfId="11488"/>
    <cellStyle name="Standard 4 2 2 2 2 3 3 3 2 3" xfId="11489"/>
    <cellStyle name="Standard 4 2 2 2 2 3 3 3 3" xfId="11490"/>
    <cellStyle name="Standard 4 2 2 2 2 3 3 3 3 2" xfId="11491"/>
    <cellStyle name="Standard 4 2 2 2 2 3 3 3 3 3" xfId="11492"/>
    <cellStyle name="Standard 4 2 2 2 2 3 3 3 4" xfId="11493"/>
    <cellStyle name="Standard 4 2 2 2 2 3 3 3 4 2" xfId="11494"/>
    <cellStyle name="Standard 4 2 2 2 2 3 3 3 5" xfId="11495"/>
    <cellStyle name="Standard 4 2 2 2 2 3 3 3 6" xfId="11496"/>
    <cellStyle name="Standard 4 2 2 2 2 3 3 4" xfId="11497"/>
    <cellStyle name="Standard 4 2 2 2 2 3 3 4 2" xfId="11498"/>
    <cellStyle name="Standard 4 2 2 2 2 3 3 4 3" xfId="11499"/>
    <cellStyle name="Standard 4 2 2 2 2 3 3 5" xfId="11500"/>
    <cellStyle name="Standard 4 2 2 2 2 3 3 5 2" xfId="11501"/>
    <cellStyle name="Standard 4 2 2 2 2 3 3 5 3" xfId="11502"/>
    <cellStyle name="Standard 4 2 2 2 2 3 3 6" xfId="11503"/>
    <cellStyle name="Standard 4 2 2 2 2 3 3 6 2" xfId="11504"/>
    <cellStyle name="Standard 4 2 2 2 2 3 3 7" xfId="11505"/>
    <cellStyle name="Standard 4 2 2 2 2 3 3 8" xfId="11506"/>
    <cellStyle name="Standard 4 2 2 2 2 3 4" xfId="11507"/>
    <cellStyle name="Standard 4 2 2 2 2 3 4 2" xfId="11508"/>
    <cellStyle name="Standard 4 2 2 2 2 3 4 2 2" xfId="11509"/>
    <cellStyle name="Standard 4 2 2 2 2 3 4 2 2 2" xfId="11510"/>
    <cellStyle name="Standard 4 2 2 2 2 3 4 2 2 3" xfId="11511"/>
    <cellStyle name="Standard 4 2 2 2 2 3 4 2 3" xfId="11512"/>
    <cellStyle name="Standard 4 2 2 2 2 3 4 2 3 2" xfId="11513"/>
    <cellStyle name="Standard 4 2 2 2 2 3 4 2 3 3" xfId="11514"/>
    <cellStyle name="Standard 4 2 2 2 2 3 4 2 4" xfId="11515"/>
    <cellStyle name="Standard 4 2 2 2 2 3 4 2 4 2" xfId="11516"/>
    <cellStyle name="Standard 4 2 2 2 2 3 4 2 5" xfId="11517"/>
    <cellStyle name="Standard 4 2 2 2 2 3 4 2 6" xfId="11518"/>
    <cellStyle name="Standard 4 2 2 2 2 3 4 3" xfId="11519"/>
    <cellStyle name="Standard 4 2 2 2 2 3 4 3 2" xfId="11520"/>
    <cellStyle name="Standard 4 2 2 2 2 3 4 3 3" xfId="11521"/>
    <cellStyle name="Standard 4 2 2 2 2 3 4 4" xfId="11522"/>
    <cellStyle name="Standard 4 2 2 2 2 3 4 4 2" xfId="11523"/>
    <cellStyle name="Standard 4 2 2 2 2 3 4 4 3" xfId="11524"/>
    <cellStyle name="Standard 4 2 2 2 2 3 4 5" xfId="11525"/>
    <cellStyle name="Standard 4 2 2 2 2 3 4 5 2" xfId="11526"/>
    <cellStyle name="Standard 4 2 2 2 2 3 4 6" xfId="11527"/>
    <cellStyle name="Standard 4 2 2 2 2 3 4 7" xfId="11528"/>
    <cellStyle name="Standard 4 2 2 2 2 3 5" xfId="11529"/>
    <cellStyle name="Standard 4 2 2 2 2 3 5 2" xfId="11530"/>
    <cellStyle name="Standard 4 2 2 2 2 3 5 2 2" xfId="11531"/>
    <cellStyle name="Standard 4 2 2 2 2 3 5 2 3" xfId="11532"/>
    <cellStyle name="Standard 4 2 2 2 2 3 5 3" xfId="11533"/>
    <cellStyle name="Standard 4 2 2 2 2 3 5 3 2" xfId="11534"/>
    <cellStyle name="Standard 4 2 2 2 2 3 5 3 3" xfId="11535"/>
    <cellStyle name="Standard 4 2 2 2 2 3 5 4" xfId="11536"/>
    <cellStyle name="Standard 4 2 2 2 2 3 5 4 2" xfId="11537"/>
    <cellStyle name="Standard 4 2 2 2 2 3 5 5" xfId="11538"/>
    <cellStyle name="Standard 4 2 2 2 2 3 5 6" xfId="11539"/>
    <cellStyle name="Standard 4 2 2 2 2 3 6" xfId="11540"/>
    <cellStyle name="Standard 4 2 2 2 2 3 6 2" xfId="11541"/>
    <cellStyle name="Standard 4 2 2 2 2 3 6 3" xfId="11542"/>
    <cellStyle name="Standard 4 2 2 2 2 3 7" xfId="11543"/>
    <cellStyle name="Standard 4 2 2 2 2 3 7 2" xfId="11544"/>
    <cellStyle name="Standard 4 2 2 2 2 3 7 3" xfId="11545"/>
    <cellStyle name="Standard 4 2 2 2 2 3 8" xfId="11546"/>
    <cellStyle name="Standard 4 2 2 2 2 3 8 2" xfId="11547"/>
    <cellStyle name="Standard 4 2 2 2 2 3 9" xfId="11548"/>
    <cellStyle name="Standard 4 2 2 2 2 4" xfId="11549"/>
    <cellStyle name="Standard 4 2 2 2 2 4 2" xfId="11550"/>
    <cellStyle name="Standard 4 2 2 2 2 4 2 2" xfId="11551"/>
    <cellStyle name="Standard 4 2 2 2 2 4 2 2 2" xfId="11552"/>
    <cellStyle name="Standard 4 2 2 2 2 4 2 2 2 2" xfId="11553"/>
    <cellStyle name="Standard 4 2 2 2 2 4 2 2 2 3" xfId="11554"/>
    <cellStyle name="Standard 4 2 2 2 2 4 2 2 3" xfId="11555"/>
    <cellStyle name="Standard 4 2 2 2 2 4 2 2 3 2" xfId="11556"/>
    <cellStyle name="Standard 4 2 2 2 2 4 2 2 3 3" xfId="11557"/>
    <cellStyle name="Standard 4 2 2 2 2 4 2 2 4" xfId="11558"/>
    <cellStyle name="Standard 4 2 2 2 2 4 2 2 4 2" xfId="11559"/>
    <cellStyle name="Standard 4 2 2 2 2 4 2 2 5" xfId="11560"/>
    <cellStyle name="Standard 4 2 2 2 2 4 2 2 6" xfId="11561"/>
    <cellStyle name="Standard 4 2 2 2 2 4 2 3" xfId="11562"/>
    <cellStyle name="Standard 4 2 2 2 2 4 2 3 2" xfId="11563"/>
    <cellStyle name="Standard 4 2 2 2 2 4 2 3 3" xfId="11564"/>
    <cellStyle name="Standard 4 2 2 2 2 4 2 4" xfId="11565"/>
    <cellStyle name="Standard 4 2 2 2 2 4 2 4 2" xfId="11566"/>
    <cellStyle name="Standard 4 2 2 2 2 4 2 4 3" xfId="11567"/>
    <cellStyle name="Standard 4 2 2 2 2 4 2 5" xfId="11568"/>
    <cellStyle name="Standard 4 2 2 2 2 4 2 5 2" xfId="11569"/>
    <cellStyle name="Standard 4 2 2 2 2 4 2 6" xfId="11570"/>
    <cellStyle name="Standard 4 2 2 2 2 4 2 7" xfId="11571"/>
    <cellStyle name="Standard 4 2 2 2 2 4 3" xfId="11572"/>
    <cellStyle name="Standard 4 2 2 2 2 4 3 2" xfId="11573"/>
    <cellStyle name="Standard 4 2 2 2 2 4 3 2 2" xfId="11574"/>
    <cellStyle name="Standard 4 2 2 2 2 4 3 2 3" xfId="11575"/>
    <cellStyle name="Standard 4 2 2 2 2 4 3 3" xfId="11576"/>
    <cellStyle name="Standard 4 2 2 2 2 4 3 3 2" xfId="11577"/>
    <cellStyle name="Standard 4 2 2 2 2 4 3 3 3" xfId="11578"/>
    <cellStyle name="Standard 4 2 2 2 2 4 3 4" xfId="11579"/>
    <cellStyle name="Standard 4 2 2 2 2 4 3 4 2" xfId="11580"/>
    <cellStyle name="Standard 4 2 2 2 2 4 3 5" xfId="11581"/>
    <cellStyle name="Standard 4 2 2 2 2 4 3 6" xfId="11582"/>
    <cellStyle name="Standard 4 2 2 2 2 4 4" xfId="11583"/>
    <cellStyle name="Standard 4 2 2 2 2 4 4 2" xfId="11584"/>
    <cellStyle name="Standard 4 2 2 2 2 4 4 3" xfId="11585"/>
    <cellStyle name="Standard 4 2 2 2 2 4 5" xfId="11586"/>
    <cellStyle name="Standard 4 2 2 2 2 4 5 2" xfId="11587"/>
    <cellStyle name="Standard 4 2 2 2 2 4 5 3" xfId="11588"/>
    <cellStyle name="Standard 4 2 2 2 2 4 6" xfId="11589"/>
    <cellStyle name="Standard 4 2 2 2 2 4 6 2" xfId="11590"/>
    <cellStyle name="Standard 4 2 2 2 2 4 7" xfId="11591"/>
    <cellStyle name="Standard 4 2 2 2 2 4 8" xfId="11592"/>
    <cellStyle name="Standard 4 2 2 2 2 5" xfId="11593"/>
    <cellStyle name="Standard 4 2 2 2 2 5 2" xfId="11594"/>
    <cellStyle name="Standard 4 2 2 2 2 5 2 2" xfId="11595"/>
    <cellStyle name="Standard 4 2 2 2 2 5 2 2 2" xfId="11596"/>
    <cellStyle name="Standard 4 2 2 2 2 5 2 2 2 2" xfId="11597"/>
    <cellStyle name="Standard 4 2 2 2 2 5 2 2 2 3" xfId="11598"/>
    <cellStyle name="Standard 4 2 2 2 2 5 2 2 3" xfId="11599"/>
    <cellStyle name="Standard 4 2 2 2 2 5 2 2 3 2" xfId="11600"/>
    <cellStyle name="Standard 4 2 2 2 2 5 2 2 3 3" xfId="11601"/>
    <cellStyle name="Standard 4 2 2 2 2 5 2 2 4" xfId="11602"/>
    <cellStyle name="Standard 4 2 2 2 2 5 2 2 4 2" xfId="11603"/>
    <cellStyle name="Standard 4 2 2 2 2 5 2 2 5" xfId="11604"/>
    <cellStyle name="Standard 4 2 2 2 2 5 2 2 6" xfId="11605"/>
    <cellStyle name="Standard 4 2 2 2 2 5 2 3" xfId="11606"/>
    <cellStyle name="Standard 4 2 2 2 2 5 2 3 2" xfId="11607"/>
    <cellStyle name="Standard 4 2 2 2 2 5 2 3 3" xfId="11608"/>
    <cellStyle name="Standard 4 2 2 2 2 5 2 4" xfId="11609"/>
    <cellStyle name="Standard 4 2 2 2 2 5 2 4 2" xfId="11610"/>
    <cellStyle name="Standard 4 2 2 2 2 5 2 4 3" xfId="11611"/>
    <cellStyle name="Standard 4 2 2 2 2 5 2 5" xfId="11612"/>
    <cellStyle name="Standard 4 2 2 2 2 5 2 5 2" xfId="11613"/>
    <cellStyle name="Standard 4 2 2 2 2 5 2 6" xfId="11614"/>
    <cellStyle name="Standard 4 2 2 2 2 5 2 7" xfId="11615"/>
    <cellStyle name="Standard 4 2 2 2 2 5 3" xfId="11616"/>
    <cellStyle name="Standard 4 2 2 2 2 5 3 2" xfId="11617"/>
    <cellStyle name="Standard 4 2 2 2 2 5 3 2 2" xfId="11618"/>
    <cellStyle name="Standard 4 2 2 2 2 5 3 2 3" xfId="11619"/>
    <cellStyle name="Standard 4 2 2 2 2 5 3 3" xfId="11620"/>
    <cellStyle name="Standard 4 2 2 2 2 5 3 3 2" xfId="11621"/>
    <cellStyle name="Standard 4 2 2 2 2 5 3 3 3" xfId="11622"/>
    <cellStyle name="Standard 4 2 2 2 2 5 3 4" xfId="11623"/>
    <cellStyle name="Standard 4 2 2 2 2 5 3 4 2" xfId="11624"/>
    <cellStyle name="Standard 4 2 2 2 2 5 3 5" xfId="11625"/>
    <cellStyle name="Standard 4 2 2 2 2 5 3 6" xfId="11626"/>
    <cellStyle name="Standard 4 2 2 2 2 5 4" xfId="11627"/>
    <cellStyle name="Standard 4 2 2 2 2 5 4 2" xfId="11628"/>
    <cellStyle name="Standard 4 2 2 2 2 5 4 3" xfId="11629"/>
    <cellStyle name="Standard 4 2 2 2 2 5 5" xfId="11630"/>
    <cellStyle name="Standard 4 2 2 2 2 5 5 2" xfId="11631"/>
    <cellStyle name="Standard 4 2 2 2 2 5 5 3" xfId="11632"/>
    <cellStyle name="Standard 4 2 2 2 2 5 6" xfId="11633"/>
    <cellStyle name="Standard 4 2 2 2 2 5 6 2" xfId="11634"/>
    <cellStyle name="Standard 4 2 2 2 2 5 7" xfId="11635"/>
    <cellStyle name="Standard 4 2 2 2 2 5 8" xfId="11636"/>
    <cellStyle name="Standard 4 2 2 2 2 6" xfId="11637"/>
    <cellStyle name="Standard 4 2 2 2 2 6 2" xfId="11638"/>
    <cellStyle name="Standard 4 2 2 2 2 6 2 2" xfId="11639"/>
    <cellStyle name="Standard 4 2 2 2 2 6 2 2 2" xfId="11640"/>
    <cellStyle name="Standard 4 2 2 2 2 6 2 2 3" xfId="11641"/>
    <cellStyle name="Standard 4 2 2 2 2 6 2 3" xfId="11642"/>
    <cellStyle name="Standard 4 2 2 2 2 6 2 3 2" xfId="11643"/>
    <cellStyle name="Standard 4 2 2 2 2 6 2 3 3" xfId="11644"/>
    <cellStyle name="Standard 4 2 2 2 2 6 2 4" xfId="11645"/>
    <cellStyle name="Standard 4 2 2 2 2 6 2 4 2" xfId="11646"/>
    <cellStyle name="Standard 4 2 2 2 2 6 2 5" xfId="11647"/>
    <cellStyle name="Standard 4 2 2 2 2 6 2 6" xfId="11648"/>
    <cellStyle name="Standard 4 2 2 2 2 6 3" xfId="11649"/>
    <cellStyle name="Standard 4 2 2 2 2 6 3 2" xfId="11650"/>
    <cellStyle name="Standard 4 2 2 2 2 6 3 3" xfId="11651"/>
    <cellStyle name="Standard 4 2 2 2 2 6 4" xfId="11652"/>
    <cellStyle name="Standard 4 2 2 2 2 6 4 2" xfId="11653"/>
    <cellStyle name="Standard 4 2 2 2 2 6 4 3" xfId="11654"/>
    <cellStyle name="Standard 4 2 2 2 2 6 5" xfId="11655"/>
    <cellStyle name="Standard 4 2 2 2 2 6 5 2" xfId="11656"/>
    <cellStyle name="Standard 4 2 2 2 2 6 6" xfId="11657"/>
    <cellStyle name="Standard 4 2 2 2 2 6 7" xfId="11658"/>
    <cellStyle name="Standard 4 2 2 2 2 7" xfId="11659"/>
    <cellStyle name="Standard 4 2 2 2 2 7 2" xfId="11660"/>
    <cellStyle name="Standard 4 2 2 2 2 7 2 2" xfId="11661"/>
    <cellStyle name="Standard 4 2 2 2 2 7 2 3" xfId="11662"/>
    <cellStyle name="Standard 4 2 2 2 2 7 3" xfId="11663"/>
    <cellStyle name="Standard 4 2 2 2 2 7 3 2" xfId="11664"/>
    <cellStyle name="Standard 4 2 2 2 2 7 3 3" xfId="11665"/>
    <cellStyle name="Standard 4 2 2 2 2 7 4" xfId="11666"/>
    <cellStyle name="Standard 4 2 2 2 2 7 4 2" xfId="11667"/>
    <cellStyle name="Standard 4 2 2 2 2 7 5" xfId="11668"/>
    <cellStyle name="Standard 4 2 2 2 2 7 6" xfId="11669"/>
    <cellStyle name="Standard 4 2 2 2 2 8" xfId="11670"/>
    <cellStyle name="Standard 4 2 2 2 2 8 2" xfId="11671"/>
    <cellStyle name="Standard 4 2 2 2 2 8 3" xfId="11672"/>
    <cellStyle name="Standard 4 2 2 2 2 9" xfId="11673"/>
    <cellStyle name="Standard 4 2 2 2 2 9 2" xfId="11674"/>
    <cellStyle name="Standard 4 2 2 2 2 9 3" xfId="11675"/>
    <cellStyle name="Standard 4 2 2 2 3" xfId="11676"/>
    <cellStyle name="Standard 4 2 2 2 3 10" xfId="11677"/>
    <cellStyle name="Standard 4 2 2 2 3 11" xfId="11678"/>
    <cellStyle name="Standard 4 2 2 2 3 2" xfId="11679"/>
    <cellStyle name="Standard 4 2 2 2 3 2 10" xfId="11680"/>
    <cellStyle name="Standard 4 2 2 2 3 2 2" xfId="11681"/>
    <cellStyle name="Standard 4 2 2 2 3 2 2 2" xfId="11682"/>
    <cellStyle name="Standard 4 2 2 2 3 2 2 2 2" xfId="11683"/>
    <cellStyle name="Standard 4 2 2 2 3 2 2 2 2 2" xfId="11684"/>
    <cellStyle name="Standard 4 2 2 2 3 2 2 2 2 2 2" xfId="11685"/>
    <cellStyle name="Standard 4 2 2 2 3 2 2 2 2 2 3" xfId="11686"/>
    <cellStyle name="Standard 4 2 2 2 3 2 2 2 2 3" xfId="11687"/>
    <cellStyle name="Standard 4 2 2 2 3 2 2 2 2 3 2" xfId="11688"/>
    <cellStyle name="Standard 4 2 2 2 3 2 2 2 2 3 3" xfId="11689"/>
    <cellStyle name="Standard 4 2 2 2 3 2 2 2 2 4" xfId="11690"/>
    <cellStyle name="Standard 4 2 2 2 3 2 2 2 2 4 2" xfId="11691"/>
    <cellStyle name="Standard 4 2 2 2 3 2 2 2 2 5" xfId="11692"/>
    <cellStyle name="Standard 4 2 2 2 3 2 2 2 2 6" xfId="11693"/>
    <cellStyle name="Standard 4 2 2 2 3 2 2 2 3" xfId="11694"/>
    <cellStyle name="Standard 4 2 2 2 3 2 2 2 3 2" xfId="11695"/>
    <cellStyle name="Standard 4 2 2 2 3 2 2 2 3 3" xfId="11696"/>
    <cellStyle name="Standard 4 2 2 2 3 2 2 2 4" xfId="11697"/>
    <cellStyle name="Standard 4 2 2 2 3 2 2 2 4 2" xfId="11698"/>
    <cellStyle name="Standard 4 2 2 2 3 2 2 2 4 3" xfId="11699"/>
    <cellStyle name="Standard 4 2 2 2 3 2 2 2 5" xfId="11700"/>
    <cellStyle name="Standard 4 2 2 2 3 2 2 2 5 2" xfId="11701"/>
    <cellStyle name="Standard 4 2 2 2 3 2 2 2 6" xfId="11702"/>
    <cellStyle name="Standard 4 2 2 2 3 2 2 2 7" xfId="11703"/>
    <cellStyle name="Standard 4 2 2 2 3 2 2 3" xfId="11704"/>
    <cellStyle name="Standard 4 2 2 2 3 2 2 3 2" xfId="11705"/>
    <cellStyle name="Standard 4 2 2 2 3 2 2 3 2 2" xfId="11706"/>
    <cellStyle name="Standard 4 2 2 2 3 2 2 3 2 3" xfId="11707"/>
    <cellStyle name="Standard 4 2 2 2 3 2 2 3 3" xfId="11708"/>
    <cellStyle name="Standard 4 2 2 2 3 2 2 3 3 2" xfId="11709"/>
    <cellStyle name="Standard 4 2 2 2 3 2 2 3 3 3" xfId="11710"/>
    <cellStyle name="Standard 4 2 2 2 3 2 2 3 4" xfId="11711"/>
    <cellStyle name="Standard 4 2 2 2 3 2 2 3 4 2" xfId="11712"/>
    <cellStyle name="Standard 4 2 2 2 3 2 2 3 5" xfId="11713"/>
    <cellStyle name="Standard 4 2 2 2 3 2 2 3 6" xfId="11714"/>
    <cellStyle name="Standard 4 2 2 2 3 2 2 4" xfId="11715"/>
    <cellStyle name="Standard 4 2 2 2 3 2 2 4 2" xfId="11716"/>
    <cellStyle name="Standard 4 2 2 2 3 2 2 4 3" xfId="11717"/>
    <cellStyle name="Standard 4 2 2 2 3 2 2 5" xfId="11718"/>
    <cellStyle name="Standard 4 2 2 2 3 2 2 5 2" xfId="11719"/>
    <cellStyle name="Standard 4 2 2 2 3 2 2 5 3" xfId="11720"/>
    <cellStyle name="Standard 4 2 2 2 3 2 2 6" xfId="11721"/>
    <cellStyle name="Standard 4 2 2 2 3 2 2 6 2" xfId="11722"/>
    <cellStyle name="Standard 4 2 2 2 3 2 2 7" xfId="11723"/>
    <cellStyle name="Standard 4 2 2 2 3 2 2 8" xfId="11724"/>
    <cellStyle name="Standard 4 2 2 2 3 2 3" xfId="11725"/>
    <cellStyle name="Standard 4 2 2 2 3 2 3 2" xfId="11726"/>
    <cellStyle name="Standard 4 2 2 2 3 2 3 2 2" xfId="11727"/>
    <cellStyle name="Standard 4 2 2 2 3 2 3 2 2 2" xfId="11728"/>
    <cellStyle name="Standard 4 2 2 2 3 2 3 2 2 2 2" xfId="11729"/>
    <cellStyle name="Standard 4 2 2 2 3 2 3 2 2 2 3" xfId="11730"/>
    <cellStyle name="Standard 4 2 2 2 3 2 3 2 2 3" xfId="11731"/>
    <cellStyle name="Standard 4 2 2 2 3 2 3 2 2 3 2" xfId="11732"/>
    <cellStyle name="Standard 4 2 2 2 3 2 3 2 2 3 3" xfId="11733"/>
    <cellStyle name="Standard 4 2 2 2 3 2 3 2 2 4" xfId="11734"/>
    <cellStyle name="Standard 4 2 2 2 3 2 3 2 2 4 2" xfId="11735"/>
    <cellStyle name="Standard 4 2 2 2 3 2 3 2 2 5" xfId="11736"/>
    <cellStyle name="Standard 4 2 2 2 3 2 3 2 2 6" xfId="11737"/>
    <cellStyle name="Standard 4 2 2 2 3 2 3 2 3" xfId="11738"/>
    <cellStyle name="Standard 4 2 2 2 3 2 3 2 3 2" xfId="11739"/>
    <cellStyle name="Standard 4 2 2 2 3 2 3 2 3 3" xfId="11740"/>
    <cellStyle name="Standard 4 2 2 2 3 2 3 2 4" xfId="11741"/>
    <cellStyle name="Standard 4 2 2 2 3 2 3 2 4 2" xfId="11742"/>
    <cellStyle name="Standard 4 2 2 2 3 2 3 2 4 3" xfId="11743"/>
    <cellStyle name="Standard 4 2 2 2 3 2 3 2 5" xfId="11744"/>
    <cellStyle name="Standard 4 2 2 2 3 2 3 2 5 2" xfId="11745"/>
    <cellStyle name="Standard 4 2 2 2 3 2 3 2 6" xfId="11746"/>
    <cellStyle name="Standard 4 2 2 2 3 2 3 2 7" xfId="11747"/>
    <cellStyle name="Standard 4 2 2 2 3 2 3 3" xfId="11748"/>
    <cellStyle name="Standard 4 2 2 2 3 2 3 3 2" xfId="11749"/>
    <cellStyle name="Standard 4 2 2 2 3 2 3 3 2 2" xfId="11750"/>
    <cellStyle name="Standard 4 2 2 2 3 2 3 3 2 3" xfId="11751"/>
    <cellStyle name="Standard 4 2 2 2 3 2 3 3 3" xfId="11752"/>
    <cellStyle name="Standard 4 2 2 2 3 2 3 3 3 2" xfId="11753"/>
    <cellStyle name="Standard 4 2 2 2 3 2 3 3 3 3" xfId="11754"/>
    <cellStyle name="Standard 4 2 2 2 3 2 3 3 4" xfId="11755"/>
    <cellStyle name="Standard 4 2 2 2 3 2 3 3 4 2" xfId="11756"/>
    <cellStyle name="Standard 4 2 2 2 3 2 3 3 5" xfId="11757"/>
    <cellStyle name="Standard 4 2 2 2 3 2 3 3 6" xfId="11758"/>
    <cellStyle name="Standard 4 2 2 2 3 2 3 4" xfId="11759"/>
    <cellStyle name="Standard 4 2 2 2 3 2 3 4 2" xfId="11760"/>
    <cellStyle name="Standard 4 2 2 2 3 2 3 4 3" xfId="11761"/>
    <cellStyle name="Standard 4 2 2 2 3 2 3 5" xfId="11762"/>
    <cellStyle name="Standard 4 2 2 2 3 2 3 5 2" xfId="11763"/>
    <cellStyle name="Standard 4 2 2 2 3 2 3 5 3" xfId="11764"/>
    <cellStyle name="Standard 4 2 2 2 3 2 3 6" xfId="11765"/>
    <cellStyle name="Standard 4 2 2 2 3 2 3 6 2" xfId="11766"/>
    <cellStyle name="Standard 4 2 2 2 3 2 3 7" xfId="11767"/>
    <cellStyle name="Standard 4 2 2 2 3 2 3 8" xfId="11768"/>
    <cellStyle name="Standard 4 2 2 2 3 2 4" xfId="11769"/>
    <cellStyle name="Standard 4 2 2 2 3 2 4 2" xfId="11770"/>
    <cellStyle name="Standard 4 2 2 2 3 2 4 2 2" xfId="11771"/>
    <cellStyle name="Standard 4 2 2 2 3 2 4 2 2 2" xfId="11772"/>
    <cellStyle name="Standard 4 2 2 2 3 2 4 2 2 3" xfId="11773"/>
    <cellStyle name="Standard 4 2 2 2 3 2 4 2 3" xfId="11774"/>
    <cellStyle name="Standard 4 2 2 2 3 2 4 2 3 2" xfId="11775"/>
    <cellStyle name="Standard 4 2 2 2 3 2 4 2 3 3" xfId="11776"/>
    <cellStyle name="Standard 4 2 2 2 3 2 4 2 4" xfId="11777"/>
    <cellStyle name="Standard 4 2 2 2 3 2 4 2 4 2" xfId="11778"/>
    <cellStyle name="Standard 4 2 2 2 3 2 4 2 5" xfId="11779"/>
    <cellStyle name="Standard 4 2 2 2 3 2 4 2 6" xfId="11780"/>
    <cellStyle name="Standard 4 2 2 2 3 2 4 3" xfId="11781"/>
    <cellStyle name="Standard 4 2 2 2 3 2 4 3 2" xfId="11782"/>
    <cellStyle name="Standard 4 2 2 2 3 2 4 3 3" xfId="11783"/>
    <cellStyle name="Standard 4 2 2 2 3 2 4 4" xfId="11784"/>
    <cellStyle name="Standard 4 2 2 2 3 2 4 4 2" xfId="11785"/>
    <cellStyle name="Standard 4 2 2 2 3 2 4 4 3" xfId="11786"/>
    <cellStyle name="Standard 4 2 2 2 3 2 4 5" xfId="11787"/>
    <cellStyle name="Standard 4 2 2 2 3 2 4 5 2" xfId="11788"/>
    <cellStyle name="Standard 4 2 2 2 3 2 4 6" xfId="11789"/>
    <cellStyle name="Standard 4 2 2 2 3 2 4 7" xfId="11790"/>
    <cellStyle name="Standard 4 2 2 2 3 2 5" xfId="11791"/>
    <cellStyle name="Standard 4 2 2 2 3 2 5 2" xfId="11792"/>
    <cellStyle name="Standard 4 2 2 2 3 2 5 2 2" xfId="11793"/>
    <cellStyle name="Standard 4 2 2 2 3 2 5 2 3" xfId="11794"/>
    <cellStyle name="Standard 4 2 2 2 3 2 5 3" xfId="11795"/>
    <cellStyle name="Standard 4 2 2 2 3 2 5 3 2" xfId="11796"/>
    <cellStyle name="Standard 4 2 2 2 3 2 5 3 3" xfId="11797"/>
    <cellStyle name="Standard 4 2 2 2 3 2 5 4" xfId="11798"/>
    <cellStyle name="Standard 4 2 2 2 3 2 5 4 2" xfId="11799"/>
    <cellStyle name="Standard 4 2 2 2 3 2 5 5" xfId="11800"/>
    <cellStyle name="Standard 4 2 2 2 3 2 5 6" xfId="11801"/>
    <cellStyle name="Standard 4 2 2 2 3 2 6" xfId="11802"/>
    <cellStyle name="Standard 4 2 2 2 3 2 6 2" xfId="11803"/>
    <cellStyle name="Standard 4 2 2 2 3 2 6 3" xfId="11804"/>
    <cellStyle name="Standard 4 2 2 2 3 2 7" xfId="11805"/>
    <cellStyle name="Standard 4 2 2 2 3 2 7 2" xfId="11806"/>
    <cellStyle name="Standard 4 2 2 2 3 2 7 3" xfId="11807"/>
    <cellStyle name="Standard 4 2 2 2 3 2 8" xfId="11808"/>
    <cellStyle name="Standard 4 2 2 2 3 2 8 2" xfId="11809"/>
    <cellStyle name="Standard 4 2 2 2 3 2 9" xfId="11810"/>
    <cellStyle name="Standard 4 2 2 2 3 3" xfId="11811"/>
    <cellStyle name="Standard 4 2 2 2 3 3 2" xfId="11812"/>
    <cellStyle name="Standard 4 2 2 2 3 3 2 2" xfId="11813"/>
    <cellStyle name="Standard 4 2 2 2 3 3 2 2 2" xfId="11814"/>
    <cellStyle name="Standard 4 2 2 2 3 3 2 2 2 2" xfId="11815"/>
    <cellStyle name="Standard 4 2 2 2 3 3 2 2 2 3" xfId="11816"/>
    <cellStyle name="Standard 4 2 2 2 3 3 2 2 3" xfId="11817"/>
    <cellStyle name="Standard 4 2 2 2 3 3 2 2 3 2" xfId="11818"/>
    <cellStyle name="Standard 4 2 2 2 3 3 2 2 3 3" xfId="11819"/>
    <cellStyle name="Standard 4 2 2 2 3 3 2 2 4" xfId="11820"/>
    <cellStyle name="Standard 4 2 2 2 3 3 2 2 4 2" xfId="11821"/>
    <cellStyle name="Standard 4 2 2 2 3 3 2 2 5" xfId="11822"/>
    <cellStyle name="Standard 4 2 2 2 3 3 2 2 6" xfId="11823"/>
    <cellStyle name="Standard 4 2 2 2 3 3 2 3" xfId="11824"/>
    <cellStyle name="Standard 4 2 2 2 3 3 2 3 2" xfId="11825"/>
    <cellStyle name="Standard 4 2 2 2 3 3 2 3 3" xfId="11826"/>
    <cellStyle name="Standard 4 2 2 2 3 3 2 4" xfId="11827"/>
    <cellStyle name="Standard 4 2 2 2 3 3 2 4 2" xfId="11828"/>
    <cellStyle name="Standard 4 2 2 2 3 3 2 4 3" xfId="11829"/>
    <cellStyle name="Standard 4 2 2 2 3 3 2 5" xfId="11830"/>
    <cellStyle name="Standard 4 2 2 2 3 3 2 5 2" xfId="11831"/>
    <cellStyle name="Standard 4 2 2 2 3 3 2 6" xfId="11832"/>
    <cellStyle name="Standard 4 2 2 2 3 3 2 7" xfId="11833"/>
    <cellStyle name="Standard 4 2 2 2 3 3 3" xfId="11834"/>
    <cellStyle name="Standard 4 2 2 2 3 3 3 2" xfId="11835"/>
    <cellStyle name="Standard 4 2 2 2 3 3 3 2 2" xfId="11836"/>
    <cellStyle name="Standard 4 2 2 2 3 3 3 2 3" xfId="11837"/>
    <cellStyle name="Standard 4 2 2 2 3 3 3 3" xfId="11838"/>
    <cellStyle name="Standard 4 2 2 2 3 3 3 3 2" xfId="11839"/>
    <cellStyle name="Standard 4 2 2 2 3 3 3 3 3" xfId="11840"/>
    <cellStyle name="Standard 4 2 2 2 3 3 3 4" xfId="11841"/>
    <cellStyle name="Standard 4 2 2 2 3 3 3 4 2" xfId="11842"/>
    <cellStyle name="Standard 4 2 2 2 3 3 3 5" xfId="11843"/>
    <cellStyle name="Standard 4 2 2 2 3 3 3 6" xfId="11844"/>
    <cellStyle name="Standard 4 2 2 2 3 3 4" xfId="11845"/>
    <cellStyle name="Standard 4 2 2 2 3 3 4 2" xfId="11846"/>
    <cellStyle name="Standard 4 2 2 2 3 3 4 3" xfId="11847"/>
    <cellStyle name="Standard 4 2 2 2 3 3 5" xfId="11848"/>
    <cellStyle name="Standard 4 2 2 2 3 3 5 2" xfId="11849"/>
    <cellStyle name="Standard 4 2 2 2 3 3 5 3" xfId="11850"/>
    <cellStyle name="Standard 4 2 2 2 3 3 6" xfId="11851"/>
    <cellStyle name="Standard 4 2 2 2 3 3 6 2" xfId="11852"/>
    <cellStyle name="Standard 4 2 2 2 3 3 7" xfId="11853"/>
    <cellStyle name="Standard 4 2 2 2 3 3 8" xfId="11854"/>
    <cellStyle name="Standard 4 2 2 2 3 4" xfId="11855"/>
    <cellStyle name="Standard 4 2 2 2 3 4 2" xfId="11856"/>
    <cellStyle name="Standard 4 2 2 2 3 4 2 2" xfId="11857"/>
    <cellStyle name="Standard 4 2 2 2 3 4 2 2 2" xfId="11858"/>
    <cellStyle name="Standard 4 2 2 2 3 4 2 2 2 2" xfId="11859"/>
    <cellStyle name="Standard 4 2 2 2 3 4 2 2 2 3" xfId="11860"/>
    <cellStyle name="Standard 4 2 2 2 3 4 2 2 3" xfId="11861"/>
    <cellStyle name="Standard 4 2 2 2 3 4 2 2 3 2" xfId="11862"/>
    <cellStyle name="Standard 4 2 2 2 3 4 2 2 3 3" xfId="11863"/>
    <cellStyle name="Standard 4 2 2 2 3 4 2 2 4" xfId="11864"/>
    <cellStyle name="Standard 4 2 2 2 3 4 2 2 4 2" xfId="11865"/>
    <cellStyle name="Standard 4 2 2 2 3 4 2 2 5" xfId="11866"/>
    <cellStyle name="Standard 4 2 2 2 3 4 2 2 6" xfId="11867"/>
    <cellStyle name="Standard 4 2 2 2 3 4 2 3" xfId="11868"/>
    <cellStyle name="Standard 4 2 2 2 3 4 2 3 2" xfId="11869"/>
    <cellStyle name="Standard 4 2 2 2 3 4 2 3 3" xfId="11870"/>
    <cellStyle name="Standard 4 2 2 2 3 4 2 4" xfId="11871"/>
    <cellStyle name="Standard 4 2 2 2 3 4 2 4 2" xfId="11872"/>
    <cellStyle name="Standard 4 2 2 2 3 4 2 4 3" xfId="11873"/>
    <cellStyle name="Standard 4 2 2 2 3 4 2 5" xfId="11874"/>
    <cellStyle name="Standard 4 2 2 2 3 4 2 5 2" xfId="11875"/>
    <cellStyle name="Standard 4 2 2 2 3 4 2 6" xfId="11876"/>
    <cellStyle name="Standard 4 2 2 2 3 4 2 7" xfId="11877"/>
    <cellStyle name="Standard 4 2 2 2 3 4 3" xfId="11878"/>
    <cellStyle name="Standard 4 2 2 2 3 4 3 2" xfId="11879"/>
    <cellStyle name="Standard 4 2 2 2 3 4 3 2 2" xfId="11880"/>
    <cellStyle name="Standard 4 2 2 2 3 4 3 2 3" xfId="11881"/>
    <cellStyle name="Standard 4 2 2 2 3 4 3 3" xfId="11882"/>
    <cellStyle name="Standard 4 2 2 2 3 4 3 3 2" xfId="11883"/>
    <cellStyle name="Standard 4 2 2 2 3 4 3 3 3" xfId="11884"/>
    <cellStyle name="Standard 4 2 2 2 3 4 3 4" xfId="11885"/>
    <cellStyle name="Standard 4 2 2 2 3 4 3 4 2" xfId="11886"/>
    <cellStyle name="Standard 4 2 2 2 3 4 3 5" xfId="11887"/>
    <cellStyle name="Standard 4 2 2 2 3 4 3 6" xfId="11888"/>
    <cellStyle name="Standard 4 2 2 2 3 4 4" xfId="11889"/>
    <cellStyle name="Standard 4 2 2 2 3 4 4 2" xfId="11890"/>
    <cellStyle name="Standard 4 2 2 2 3 4 4 3" xfId="11891"/>
    <cellStyle name="Standard 4 2 2 2 3 4 5" xfId="11892"/>
    <cellStyle name="Standard 4 2 2 2 3 4 5 2" xfId="11893"/>
    <cellStyle name="Standard 4 2 2 2 3 4 5 3" xfId="11894"/>
    <cellStyle name="Standard 4 2 2 2 3 4 6" xfId="11895"/>
    <cellStyle name="Standard 4 2 2 2 3 4 6 2" xfId="11896"/>
    <cellStyle name="Standard 4 2 2 2 3 4 7" xfId="11897"/>
    <cellStyle name="Standard 4 2 2 2 3 4 8" xfId="11898"/>
    <cellStyle name="Standard 4 2 2 2 3 5" xfId="11899"/>
    <cellStyle name="Standard 4 2 2 2 3 5 2" xfId="11900"/>
    <cellStyle name="Standard 4 2 2 2 3 5 2 2" xfId="11901"/>
    <cellStyle name="Standard 4 2 2 2 3 5 2 2 2" xfId="11902"/>
    <cellStyle name="Standard 4 2 2 2 3 5 2 2 3" xfId="11903"/>
    <cellStyle name="Standard 4 2 2 2 3 5 2 3" xfId="11904"/>
    <cellStyle name="Standard 4 2 2 2 3 5 2 3 2" xfId="11905"/>
    <cellStyle name="Standard 4 2 2 2 3 5 2 3 3" xfId="11906"/>
    <cellStyle name="Standard 4 2 2 2 3 5 2 4" xfId="11907"/>
    <cellStyle name="Standard 4 2 2 2 3 5 2 4 2" xfId="11908"/>
    <cellStyle name="Standard 4 2 2 2 3 5 2 5" xfId="11909"/>
    <cellStyle name="Standard 4 2 2 2 3 5 2 6" xfId="11910"/>
    <cellStyle name="Standard 4 2 2 2 3 5 3" xfId="11911"/>
    <cellStyle name="Standard 4 2 2 2 3 5 3 2" xfId="11912"/>
    <cellStyle name="Standard 4 2 2 2 3 5 3 3" xfId="11913"/>
    <cellStyle name="Standard 4 2 2 2 3 5 4" xfId="11914"/>
    <cellStyle name="Standard 4 2 2 2 3 5 4 2" xfId="11915"/>
    <cellStyle name="Standard 4 2 2 2 3 5 4 3" xfId="11916"/>
    <cellStyle name="Standard 4 2 2 2 3 5 5" xfId="11917"/>
    <cellStyle name="Standard 4 2 2 2 3 5 5 2" xfId="11918"/>
    <cellStyle name="Standard 4 2 2 2 3 5 6" xfId="11919"/>
    <cellStyle name="Standard 4 2 2 2 3 5 7" xfId="11920"/>
    <cellStyle name="Standard 4 2 2 2 3 6" xfId="11921"/>
    <cellStyle name="Standard 4 2 2 2 3 6 2" xfId="11922"/>
    <cellStyle name="Standard 4 2 2 2 3 6 2 2" xfId="11923"/>
    <cellStyle name="Standard 4 2 2 2 3 6 2 3" xfId="11924"/>
    <cellStyle name="Standard 4 2 2 2 3 6 3" xfId="11925"/>
    <cellStyle name="Standard 4 2 2 2 3 6 3 2" xfId="11926"/>
    <cellStyle name="Standard 4 2 2 2 3 6 3 3" xfId="11927"/>
    <cellStyle name="Standard 4 2 2 2 3 6 4" xfId="11928"/>
    <cellStyle name="Standard 4 2 2 2 3 6 4 2" xfId="11929"/>
    <cellStyle name="Standard 4 2 2 2 3 6 5" xfId="11930"/>
    <cellStyle name="Standard 4 2 2 2 3 6 6" xfId="11931"/>
    <cellStyle name="Standard 4 2 2 2 3 7" xfId="11932"/>
    <cellStyle name="Standard 4 2 2 2 3 7 2" xfId="11933"/>
    <cellStyle name="Standard 4 2 2 2 3 7 3" xfId="11934"/>
    <cellStyle name="Standard 4 2 2 2 3 8" xfId="11935"/>
    <cellStyle name="Standard 4 2 2 2 3 8 2" xfId="11936"/>
    <cellStyle name="Standard 4 2 2 2 3 8 3" xfId="11937"/>
    <cellStyle name="Standard 4 2 2 2 3 9" xfId="11938"/>
    <cellStyle name="Standard 4 2 2 2 3 9 2" xfId="11939"/>
    <cellStyle name="Standard 4 2 2 2 4" xfId="11940"/>
    <cellStyle name="Standard 4 2 2 2 4 10" xfId="11941"/>
    <cellStyle name="Standard 4 2 2 2 4 11" xfId="11942"/>
    <cellStyle name="Standard 4 2 2 2 4 2" xfId="11943"/>
    <cellStyle name="Standard 4 2 2 2 4 2 10" xfId="11944"/>
    <cellStyle name="Standard 4 2 2 2 4 2 2" xfId="11945"/>
    <cellStyle name="Standard 4 2 2 2 4 2 2 2" xfId="11946"/>
    <cellStyle name="Standard 4 2 2 2 4 2 2 2 2" xfId="11947"/>
    <cellStyle name="Standard 4 2 2 2 4 2 2 2 2 2" xfId="11948"/>
    <cellStyle name="Standard 4 2 2 2 4 2 2 2 2 2 2" xfId="11949"/>
    <cellStyle name="Standard 4 2 2 2 4 2 2 2 2 2 3" xfId="11950"/>
    <cellStyle name="Standard 4 2 2 2 4 2 2 2 2 3" xfId="11951"/>
    <cellStyle name="Standard 4 2 2 2 4 2 2 2 2 3 2" xfId="11952"/>
    <cellStyle name="Standard 4 2 2 2 4 2 2 2 2 3 3" xfId="11953"/>
    <cellStyle name="Standard 4 2 2 2 4 2 2 2 2 4" xfId="11954"/>
    <cellStyle name="Standard 4 2 2 2 4 2 2 2 2 4 2" xfId="11955"/>
    <cellStyle name="Standard 4 2 2 2 4 2 2 2 2 5" xfId="11956"/>
    <cellStyle name="Standard 4 2 2 2 4 2 2 2 2 6" xfId="11957"/>
    <cellStyle name="Standard 4 2 2 2 4 2 2 2 3" xfId="11958"/>
    <cellStyle name="Standard 4 2 2 2 4 2 2 2 3 2" xfId="11959"/>
    <cellStyle name="Standard 4 2 2 2 4 2 2 2 3 3" xfId="11960"/>
    <cellStyle name="Standard 4 2 2 2 4 2 2 2 4" xfId="11961"/>
    <cellStyle name="Standard 4 2 2 2 4 2 2 2 4 2" xfId="11962"/>
    <cellStyle name="Standard 4 2 2 2 4 2 2 2 4 3" xfId="11963"/>
    <cellStyle name="Standard 4 2 2 2 4 2 2 2 5" xfId="11964"/>
    <cellStyle name="Standard 4 2 2 2 4 2 2 2 5 2" xfId="11965"/>
    <cellStyle name="Standard 4 2 2 2 4 2 2 2 6" xfId="11966"/>
    <cellStyle name="Standard 4 2 2 2 4 2 2 2 7" xfId="11967"/>
    <cellStyle name="Standard 4 2 2 2 4 2 2 3" xfId="11968"/>
    <cellStyle name="Standard 4 2 2 2 4 2 2 3 2" xfId="11969"/>
    <cellStyle name="Standard 4 2 2 2 4 2 2 3 2 2" xfId="11970"/>
    <cellStyle name="Standard 4 2 2 2 4 2 2 3 2 3" xfId="11971"/>
    <cellStyle name="Standard 4 2 2 2 4 2 2 3 3" xfId="11972"/>
    <cellStyle name="Standard 4 2 2 2 4 2 2 3 3 2" xfId="11973"/>
    <cellStyle name="Standard 4 2 2 2 4 2 2 3 3 3" xfId="11974"/>
    <cellStyle name="Standard 4 2 2 2 4 2 2 3 4" xfId="11975"/>
    <cellStyle name="Standard 4 2 2 2 4 2 2 3 4 2" xfId="11976"/>
    <cellStyle name="Standard 4 2 2 2 4 2 2 3 5" xfId="11977"/>
    <cellStyle name="Standard 4 2 2 2 4 2 2 3 6" xfId="11978"/>
    <cellStyle name="Standard 4 2 2 2 4 2 2 4" xfId="11979"/>
    <cellStyle name="Standard 4 2 2 2 4 2 2 4 2" xfId="11980"/>
    <cellStyle name="Standard 4 2 2 2 4 2 2 4 3" xfId="11981"/>
    <cellStyle name="Standard 4 2 2 2 4 2 2 5" xfId="11982"/>
    <cellStyle name="Standard 4 2 2 2 4 2 2 5 2" xfId="11983"/>
    <cellStyle name="Standard 4 2 2 2 4 2 2 5 3" xfId="11984"/>
    <cellStyle name="Standard 4 2 2 2 4 2 2 6" xfId="11985"/>
    <cellStyle name="Standard 4 2 2 2 4 2 2 6 2" xfId="11986"/>
    <cellStyle name="Standard 4 2 2 2 4 2 2 7" xfId="11987"/>
    <cellStyle name="Standard 4 2 2 2 4 2 2 8" xfId="11988"/>
    <cellStyle name="Standard 4 2 2 2 4 2 3" xfId="11989"/>
    <cellStyle name="Standard 4 2 2 2 4 2 3 2" xfId="11990"/>
    <cellStyle name="Standard 4 2 2 2 4 2 3 2 2" xfId="11991"/>
    <cellStyle name="Standard 4 2 2 2 4 2 3 2 2 2" xfId="11992"/>
    <cellStyle name="Standard 4 2 2 2 4 2 3 2 2 2 2" xfId="11993"/>
    <cellStyle name="Standard 4 2 2 2 4 2 3 2 2 2 3" xfId="11994"/>
    <cellStyle name="Standard 4 2 2 2 4 2 3 2 2 3" xfId="11995"/>
    <cellStyle name="Standard 4 2 2 2 4 2 3 2 2 3 2" xfId="11996"/>
    <cellStyle name="Standard 4 2 2 2 4 2 3 2 2 3 3" xfId="11997"/>
    <cellStyle name="Standard 4 2 2 2 4 2 3 2 2 4" xfId="11998"/>
    <cellStyle name="Standard 4 2 2 2 4 2 3 2 2 4 2" xfId="11999"/>
    <cellStyle name="Standard 4 2 2 2 4 2 3 2 2 5" xfId="12000"/>
    <cellStyle name="Standard 4 2 2 2 4 2 3 2 2 6" xfId="12001"/>
    <cellStyle name="Standard 4 2 2 2 4 2 3 2 3" xfId="12002"/>
    <cellStyle name="Standard 4 2 2 2 4 2 3 2 3 2" xfId="12003"/>
    <cellStyle name="Standard 4 2 2 2 4 2 3 2 3 3" xfId="12004"/>
    <cellStyle name="Standard 4 2 2 2 4 2 3 2 4" xfId="12005"/>
    <cellStyle name="Standard 4 2 2 2 4 2 3 2 4 2" xfId="12006"/>
    <cellStyle name="Standard 4 2 2 2 4 2 3 2 4 3" xfId="12007"/>
    <cellStyle name="Standard 4 2 2 2 4 2 3 2 5" xfId="12008"/>
    <cellStyle name="Standard 4 2 2 2 4 2 3 2 5 2" xfId="12009"/>
    <cellStyle name="Standard 4 2 2 2 4 2 3 2 6" xfId="12010"/>
    <cellStyle name="Standard 4 2 2 2 4 2 3 2 7" xfId="12011"/>
    <cellStyle name="Standard 4 2 2 2 4 2 3 3" xfId="12012"/>
    <cellStyle name="Standard 4 2 2 2 4 2 3 3 2" xfId="12013"/>
    <cellStyle name="Standard 4 2 2 2 4 2 3 3 2 2" xfId="12014"/>
    <cellStyle name="Standard 4 2 2 2 4 2 3 3 2 3" xfId="12015"/>
    <cellStyle name="Standard 4 2 2 2 4 2 3 3 3" xfId="12016"/>
    <cellStyle name="Standard 4 2 2 2 4 2 3 3 3 2" xfId="12017"/>
    <cellStyle name="Standard 4 2 2 2 4 2 3 3 3 3" xfId="12018"/>
    <cellStyle name="Standard 4 2 2 2 4 2 3 3 4" xfId="12019"/>
    <cellStyle name="Standard 4 2 2 2 4 2 3 3 4 2" xfId="12020"/>
    <cellStyle name="Standard 4 2 2 2 4 2 3 3 5" xfId="12021"/>
    <cellStyle name="Standard 4 2 2 2 4 2 3 3 6" xfId="12022"/>
    <cellStyle name="Standard 4 2 2 2 4 2 3 4" xfId="12023"/>
    <cellStyle name="Standard 4 2 2 2 4 2 3 4 2" xfId="12024"/>
    <cellStyle name="Standard 4 2 2 2 4 2 3 4 3" xfId="12025"/>
    <cellStyle name="Standard 4 2 2 2 4 2 3 5" xfId="12026"/>
    <cellStyle name="Standard 4 2 2 2 4 2 3 5 2" xfId="12027"/>
    <cellStyle name="Standard 4 2 2 2 4 2 3 5 3" xfId="12028"/>
    <cellStyle name="Standard 4 2 2 2 4 2 3 6" xfId="12029"/>
    <cellStyle name="Standard 4 2 2 2 4 2 3 6 2" xfId="12030"/>
    <cellStyle name="Standard 4 2 2 2 4 2 3 7" xfId="12031"/>
    <cellStyle name="Standard 4 2 2 2 4 2 3 8" xfId="12032"/>
    <cellStyle name="Standard 4 2 2 2 4 2 4" xfId="12033"/>
    <cellStyle name="Standard 4 2 2 2 4 2 4 2" xfId="12034"/>
    <cellStyle name="Standard 4 2 2 2 4 2 4 2 2" xfId="12035"/>
    <cellStyle name="Standard 4 2 2 2 4 2 4 2 2 2" xfId="12036"/>
    <cellStyle name="Standard 4 2 2 2 4 2 4 2 2 3" xfId="12037"/>
    <cellStyle name="Standard 4 2 2 2 4 2 4 2 3" xfId="12038"/>
    <cellStyle name="Standard 4 2 2 2 4 2 4 2 3 2" xfId="12039"/>
    <cellStyle name="Standard 4 2 2 2 4 2 4 2 3 3" xfId="12040"/>
    <cellStyle name="Standard 4 2 2 2 4 2 4 2 4" xfId="12041"/>
    <cellStyle name="Standard 4 2 2 2 4 2 4 2 4 2" xfId="12042"/>
    <cellStyle name="Standard 4 2 2 2 4 2 4 2 5" xfId="12043"/>
    <cellStyle name="Standard 4 2 2 2 4 2 4 2 6" xfId="12044"/>
    <cellStyle name="Standard 4 2 2 2 4 2 4 3" xfId="12045"/>
    <cellStyle name="Standard 4 2 2 2 4 2 4 3 2" xfId="12046"/>
    <cellStyle name="Standard 4 2 2 2 4 2 4 3 3" xfId="12047"/>
    <cellStyle name="Standard 4 2 2 2 4 2 4 4" xfId="12048"/>
    <cellStyle name="Standard 4 2 2 2 4 2 4 4 2" xfId="12049"/>
    <cellStyle name="Standard 4 2 2 2 4 2 4 4 3" xfId="12050"/>
    <cellStyle name="Standard 4 2 2 2 4 2 4 5" xfId="12051"/>
    <cellStyle name="Standard 4 2 2 2 4 2 4 5 2" xfId="12052"/>
    <cellStyle name="Standard 4 2 2 2 4 2 4 6" xfId="12053"/>
    <cellStyle name="Standard 4 2 2 2 4 2 4 7" xfId="12054"/>
    <cellStyle name="Standard 4 2 2 2 4 2 5" xfId="12055"/>
    <cellStyle name="Standard 4 2 2 2 4 2 5 2" xfId="12056"/>
    <cellStyle name="Standard 4 2 2 2 4 2 5 2 2" xfId="12057"/>
    <cellStyle name="Standard 4 2 2 2 4 2 5 2 3" xfId="12058"/>
    <cellStyle name="Standard 4 2 2 2 4 2 5 3" xfId="12059"/>
    <cellStyle name="Standard 4 2 2 2 4 2 5 3 2" xfId="12060"/>
    <cellStyle name="Standard 4 2 2 2 4 2 5 3 3" xfId="12061"/>
    <cellStyle name="Standard 4 2 2 2 4 2 5 4" xfId="12062"/>
    <cellStyle name="Standard 4 2 2 2 4 2 5 4 2" xfId="12063"/>
    <cellStyle name="Standard 4 2 2 2 4 2 5 5" xfId="12064"/>
    <cellStyle name="Standard 4 2 2 2 4 2 5 6" xfId="12065"/>
    <cellStyle name="Standard 4 2 2 2 4 2 6" xfId="12066"/>
    <cellStyle name="Standard 4 2 2 2 4 2 6 2" xfId="12067"/>
    <cellStyle name="Standard 4 2 2 2 4 2 6 3" xfId="12068"/>
    <cellStyle name="Standard 4 2 2 2 4 2 7" xfId="12069"/>
    <cellStyle name="Standard 4 2 2 2 4 2 7 2" xfId="12070"/>
    <cellStyle name="Standard 4 2 2 2 4 2 7 3" xfId="12071"/>
    <cellStyle name="Standard 4 2 2 2 4 2 8" xfId="12072"/>
    <cellStyle name="Standard 4 2 2 2 4 2 8 2" xfId="12073"/>
    <cellStyle name="Standard 4 2 2 2 4 2 9" xfId="12074"/>
    <cellStyle name="Standard 4 2 2 2 4 3" xfId="12075"/>
    <cellStyle name="Standard 4 2 2 2 4 3 2" xfId="12076"/>
    <cellStyle name="Standard 4 2 2 2 4 3 2 2" xfId="12077"/>
    <cellStyle name="Standard 4 2 2 2 4 3 2 2 2" xfId="12078"/>
    <cellStyle name="Standard 4 2 2 2 4 3 2 2 2 2" xfId="12079"/>
    <cellStyle name="Standard 4 2 2 2 4 3 2 2 2 3" xfId="12080"/>
    <cellStyle name="Standard 4 2 2 2 4 3 2 2 3" xfId="12081"/>
    <cellStyle name="Standard 4 2 2 2 4 3 2 2 3 2" xfId="12082"/>
    <cellStyle name="Standard 4 2 2 2 4 3 2 2 3 3" xfId="12083"/>
    <cellStyle name="Standard 4 2 2 2 4 3 2 2 4" xfId="12084"/>
    <cellStyle name="Standard 4 2 2 2 4 3 2 2 4 2" xfId="12085"/>
    <cellStyle name="Standard 4 2 2 2 4 3 2 2 5" xfId="12086"/>
    <cellStyle name="Standard 4 2 2 2 4 3 2 2 6" xfId="12087"/>
    <cellStyle name="Standard 4 2 2 2 4 3 2 3" xfId="12088"/>
    <cellStyle name="Standard 4 2 2 2 4 3 2 3 2" xfId="12089"/>
    <cellStyle name="Standard 4 2 2 2 4 3 2 3 3" xfId="12090"/>
    <cellStyle name="Standard 4 2 2 2 4 3 2 4" xfId="12091"/>
    <cellStyle name="Standard 4 2 2 2 4 3 2 4 2" xfId="12092"/>
    <cellStyle name="Standard 4 2 2 2 4 3 2 4 3" xfId="12093"/>
    <cellStyle name="Standard 4 2 2 2 4 3 2 5" xfId="12094"/>
    <cellStyle name="Standard 4 2 2 2 4 3 2 5 2" xfId="12095"/>
    <cellStyle name="Standard 4 2 2 2 4 3 2 6" xfId="12096"/>
    <cellStyle name="Standard 4 2 2 2 4 3 2 7" xfId="12097"/>
    <cellStyle name="Standard 4 2 2 2 4 3 3" xfId="12098"/>
    <cellStyle name="Standard 4 2 2 2 4 3 3 2" xfId="12099"/>
    <cellStyle name="Standard 4 2 2 2 4 3 3 2 2" xfId="12100"/>
    <cellStyle name="Standard 4 2 2 2 4 3 3 2 3" xfId="12101"/>
    <cellStyle name="Standard 4 2 2 2 4 3 3 3" xfId="12102"/>
    <cellStyle name="Standard 4 2 2 2 4 3 3 3 2" xfId="12103"/>
    <cellStyle name="Standard 4 2 2 2 4 3 3 3 3" xfId="12104"/>
    <cellStyle name="Standard 4 2 2 2 4 3 3 4" xfId="12105"/>
    <cellStyle name="Standard 4 2 2 2 4 3 3 4 2" xfId="12106"/>
    <cellStyle name="Standard 4 2 2 2 4 3 3 5" xfId="12107"/>
    <cellStyle name="Standard 4 2 2 2 4 3 3 6" xfId="12108"/>
    <cellStyle name="Standard 4 2 2 2 4 3 4" xfId="12109"/>
    <cellStyle name="Standard 4 2 2 2 4 3 4 2" xfId="12110"/>
    <cellStyle name="Standard 4 2 2 2 4 3 4 3" xfId="12111"/>
    <cellStyle name="Standard 4 2 2 2 4 3 5" xfId="12112"/>
    <cellStyle name="Standard 4 2 2 2 4 3 5 2" xfId="12113"/>
    <cellStyle name="Standard 4 2 2 2 4 3 5 3" xfId="12114"/>
    <cellStyle name="Standard 4 2 2 2 4 3 6" xfId="12115"/>
    <cellStyle name="Standard 4 2 2 2 4 3 6 2" xfId="12116"/>
    <cellStyle name="Standard 4 2 2 2 4 3 7" xfId="12117"/>
    <cellStyle name="Standard 4 2 2 2 4 3 8" xfId="12118"/>
    <cellStyle name="Standard 4 2 2 2 4 4" xfId="12119"/>
    <cellStyle name="Standard 4 2 2 2 4 4 2" xfId="12120"/>
    <cellStyle name="Standard 4 2 2 2 4 4 2 2" xfId="12121"/>
    <cellStyle name="Standard 4 2 2 2 4 4 2 2 2" xfId="12122"/>
    <cellStyle name="Standard 4 2 2 2 4 4 2 2 2 2" xfId="12123"/>
    <cellStyle name="Standard 4 2 2 2 4 4 2 2 2 3" xfId="12124"/>
    <cellStyle name="Standard 4 2 2 2 4 4 2 2 3" xfId="12125"/>
    <cellStyle name="Standard 4 2 2 2 4 4 2 2 3 2" xfId="12126"/>
    <cellStyle name="Standard 4 2 2 2 4 4 2 2 3 3" xfId="12127"/>
    <cellStyle name="Standard 4 2 2 2 4 4 2 2 4" xfId="12128"/>
    <cellStyle name="Standard 4 2 2 2 4 4 2 2 4 2" xfId="12129"/>
    <cellStyle name="Standard 4 2 2 2 4 4 2 2 5" xfId="12130"/>
    <cellStyle name="Standard 4 2 2 2 4 4 2 2 6" xfId="12131"/>
    <cellStyle name="Standard 4 2 2 2 4 4 2 3" xfId="12132"/>
    <cellStyle name="Standard 4 2 2 2 4 4 2 3 2" xfId="12133"/>
    <cellStyle name="Standard 4 2 2 2 4 4 2 3 3" xfId="12134"/>
    <cellStyle name="Standard 4 2 2 2 4 4 2 4" xfId="12135"/>
    <cellStyle name="Standard 4 2 2 2 4 4 2 4 2" xfId="12136"/>
    <cellStyle name="Standard 4 2 2 2 4 4 2 4 3" xfId="12137"/>
    <cellStyle name="Standard 4 2 2 2 4 4 2 5" xfId="12138"/>
    <cellStyle name="Standard 4 2 2 2 4 4 2 5 2" xfId="12139"/>
    <cellStyle name="Standard 4 2 2 2 4 4 2 6" xfId="12140"/>
    <cellStyle name="Standard 4 2 2 2 4 4 2 7" xfId="12141"/>
    <cellStyle name="Standard 4 2 2 2 4 4 3" xfId="12142"/>
    <cellStyle name="Standard 4 2 2 2 4 4 3 2" xfId="12143"/>
    <cellStyle name="Standard 4 2 2 2 4 4 3 2 2" xfId="12144"/>
    <cellStyle name="Standard 4 2 2 2 4 4 3 2 3" xfId="12145"/>
    <cellStyle name="Standard 4 2 2 2 4 4 3 3" xfId="12146"/>
    <cellStyle name="Standard 4 2 2 2 4 4 3 3 2" xfId="12147"/>
    <cellStyle name="Standard 4 2 2 2 4 4 3 3 3" xfId="12148"/>
    <cellStyle name="Standard 4 2 2 2 4 4 3 4" xfId="12149"/>
    <cellStyle name="Standard 4 2 2 2 4 4 3 4 2" xfId="12150"/>
    <cellStyle name="Standard 4 2 2 2 4 4 3 5" xfId="12151"/>
    <cellStyle name="Standard 4 2 2 2 4 4 3 6" xfId="12152"/>
    <cellStyle name="Standard 4 2 2 2 4 4 4" xfId="12153"/>
    <cellStyle name="Standard 4 2 2 2 4 4 4 2" xfId="12154"/>
    <cellStyle name="Standard 4 2 2 2 4 4 4 3" xfId="12155"/>
    <cellStyle name="Standard 4 2 2 2 4 4 5" xfId="12156"/>
    <cellStyle name="Standard 4 2 2 2 4 4 5 2" xfId="12157"/>
    <cellStyle name="Standard 4 2 2 2 4 4 5 3" xfId="12158"/>
    <cellStyle name="Standard 4 2 2 2 4 4 6" xfId="12159"/>
    <cellStyle name="Standard 4 2 2 2 4 4 6 2" xfId="12160"/>
    <cellStyle name="Standard 4 2 2 2 4 4 7" xfId="12161"/>
    <cellStyle name="Standard 4 2 2 2 4 4 8" xfId="12162"/>
    <cellStyle name="Standard 4 2 2 2 4 5" xfId="12163"/>
    <cellStyle name="Standard 4 2 2 2 4 5 2" xfId="12164"/>
    <cellStyle name="Standard 4 2 2 2 4 5 2 2" xfId="12165"/>
    <cellStyle name="Standard 4 2 2 2 4 5 2 2 2" xfId="12166"/>
    <cellStyle name="Standard 4 2 2 2 4 5 2 2 3" xfId="12167"/>
    <cellStyle name="Standard 4 2 2 2 4 5 2 3" xfId="12168"/>
    <cellStyle name="Standard 4 2 2 2 4 5 2 3 2" xfId="12169"/>
    <cellStyle name="Standard 4 2 2 2 4 5 2 3 3" xfId="12170"/>
    <cellStyle name="Standard 4 2 2 2 4 5 2 4" xfId="12171"/>
    <cellStyle name="Standard 4 2 2 2 4 5 2 4 2" xfId="12172"/>
    <cellStyle name="Standard 4 2 2 2 4 5 2 5" xfId="12173"/>
    <cellStyle name="Standard 4 2 2 2 4 5 2 6" xfId="12174"/>
    <cellStyle name="Standard 4 2 2 2 4 5 3" xfId="12175"/>
    <cellStyle name="Standard 4 2 2 2 4 5 3 2" xfId="12176"/>
    <cellStyle name="Standard 4 2 2 2 4 5 3 3" xfId="12177"/>
    <cellStyle name="Standard 4 2 2 2 4 5 4" xfId="12178"/>
    <cellStyle name="Standard 4 2 2 2 4 5 4 2" xfId="12179"/>
    <cellStyle name="Standard 4 2 2 2 4 5 4 3" xfId="12180"/>
    <cellStyle name="Standard 4 2 2 2 4 5 5" xfId="12181"/>
    <cellStyle name="Standard 4 2 2 2 4 5 5 2" xfId="12182"/>
    <cellStyle name="Standard 4 2 2 2 4 5 6" xfId="12183"/>
    <cellStyle name="Standard 4 2 2 2 4 5 7" xfId="12184"/>
    <cellStyle name="Standard 4 2 2 2 4 6" xfId="12185"/>
    <cellStyle name="Standard 4 2 2 2 4 6 2" xfId="12186"/>
    <cellStyle name="Standard 4 2 2 2 4 6 2 2" xfId="12187"/>
    <cellStyle name="Standard 4 2 2 2 4 6 2 3" xfId="12188"/>
    <cellStyle name="Standard 4 2 2 2 4 6 3" xfId="12189"/>
    <cellStyle name="Standard 4 2 2 2 4 6 3 2" xfId="12190"/>
    <cellStyle name="Standard 4 2 2 2 4 6 3 3" xfId="12191"/>
    <cellStyle name="Standard 4 2 2 2 4 6 4" xfId="12192"/>
    <cellStyle name="Standard 4 2 2 2 4 6 4 2" xfId="12193"/>
    <cellStyle name="Standard 4 2 2 2 4 6 5" xfId="12194"/>
    <cellStyle name="Standard 4 2 2 2 4 6 6" xfId="12195"/>
    <cellStyle name="Standard 4 2 2 2 4 7" xfId="12196"/>
    <cellStyle name="Standard 4 2 2 2 4 7 2" xfId="12197"/>
    <cellStyle name="Standard 4 2 2 2 4 7 3" xfId="12198"/>
    <cellStyle name="Standard 4 2 2 2 4 8" xfId="12199"/>
    <cellStyle name="Standard 4 2 2 2 4 8 2" xfId="12200"/>
    <cellStyle name="Standard 4 2 2 2 4 8 3" xfId="12201"/>
    <cellStyle name="Standard 4 2 2 2 4 9" xfId="12202"/>
    <cellStyle name="Standard 4 2 2 2 4 9 2" xfId="12203"/>
    <cellStyle name="Standard 4 2 2 2 5" xfId="12204"/>
    <cellStyle name="Standard 4 2 2 2 5 10" xfId="12205"/>
    <cellStyle name="Standard 4 2 2 2 5 2" xfId="12206"/>
    <cellStyle name="Standard 4 2 2 2 5 2 2" xfId="12207"/>
    <cellStyle name="Standard 4 2 2 2 5 2 2 2" xfId="12208"/>
    <cellStyle name="Standard 4 2 2 2 5 2 2 2 2" xfId="12209"/>
    <cellStyle name="Standard 4 2 2 2 5 2 2 2 2 2" xfId="12210"/>
    <cellStyle name="Standard 4 2 2 2 5 2 2 2 2 3" xfId="12211"/>
    <cellStyle name="Standard 4 2 2 2 5 2 2 2 3" xfId="12212"/>
    <cellStyle name="Standard 4 2 2 2 5 2 2 2 3 2" xfId="12213"/>
    <cellStyle name="Standard 4 2 2 2 5 2 2 2 3 3" xfId="12214"/>
    <cellStyle name="Standard 4 2 2 2 5 2 2 2 4" xfId="12215"/>
    <cellStyle name="Standard 4 2 2 2 5 2 2 2 4 2" xfId="12216"/>
    <cellStyle name="Standard 4 2 2 2 5 2 2 2 5" xfId="12217"/>
    <cellStyle name="Standard 4 2 2 2 5 2 2 2 6" xfId="12218"/>
    <cellStyle name="Standard 4 2 2 2 5 2 2 3" xfId="12219"/>
    <cellStyle name="Standard 4 2 2 2 5 2 2 3 2" xfId="12220"/>
    <cellStyle name="Standard 4 2 2 2 5 2 2 3 3" xfId="12221"/>
    <cellStyle name="Standard 4 2 2 2 5 2 2 4" xfId="12222"/>
    <cellStyle name="Standard 4 2 2 2 5 2 2 4 2" xfId="12223"/>
    <cellStyle name="Standard 4 2 2 2 5 2 2 4 3" xfId="12224"/>
    <cellStyle name="Standard 4 2 2 2 5 2 2 5" xfId="12225"/>
    <cellStyle name="Standard 4 2 2 2 5 2 2 5 2" xfId="12226"/>
    <cellStyle name="Standard 4 2 2 2 5 2 2 6" xfId="12227"/>
    <cellStyle name="Standard 4 2 2 2 5 2 2 7" xfId="12228"/>
    <cellStyle name="Standard 4 2 2 2 5 2 3" xfId="12229"/>
    <cellStyle name="Standard 4 2 2 2 5 2 3 2" xfId="12230"/>
    <cellStyle name="Standard 4 2 2 2 5 2 3 2 2" xfId="12231"/>
    <cellStyle name="Standard 4 2 2 2 5 2 3 2 3" xfId="12232"/>
    <cellStyle name="Standard 4 2 2 2 5 2 3 3" xfId="12233"/>
    <cellStyle name="Standard 4 2 2 2 5 2 3 3 2" xfId="12234"/>
    <cellStyle name="Standard 4 2 2 2 5 2 3 3 3" xfId="12235"/>
    <cellStyle name="Standard 4 2 2 2 5 2 3 4" xfId="12236"/>
    <cellStyle name="Standard 4 2 2 2 5 2 3 4 2" xfId="12237"/>
    <cellStyle name="Standard 4 2 2 2 5 2 3 5" xfId="12238"/>
    <cellStyle name="Standard 4 2 2 2 5 2 3 6" xfId="12239"/>
    <cellStyle name="Standard 4 2 2 2 5 2 4" xfId="12240"/>
    <cellStyle name="Standard 4 2 2 2 5 2 4 2" xfId="12241"/>
    <cellStyle name="Standard 4 2 2 2 5 2 4 3" xfId="12242"/>
    <cellStyle name="Standard 4 2 2 2 5 2 5" xfId="12243"/>
    <cellStyle name="Standard 4 2 2 2 5 2 5 2" xfId="12244"/>
    <cellStyle name="Standard 4 2 2 2 5 2 5 3" xfId="12245"/>
    <cellStyle name="Standard 4 2 2 2 5 2 6" xfId="12246"/>
    <cellStyle name="Standard 4 2 2 2 5 2 6 2" xfId="12247"/>
    <cellStyle name="Standard 4 2 2 2 5 2 7" xfId="12248"/>
    <cellStyle name="Standard 4 2 2 2 5 2 8" xfId="12249"/>
    <cellStyle name="Standard 4 2 2 2 5 3" xfId="12250"/>
    <cellStyle name="Standard 4 2 2 2 5 3 2" xfId="12251"/>
    <cellStyle name="Standard 4 2 2 2 5 3 2 2" xfId="12252"/>
    <cellStyle name="Standard 4 2 2 2 5 3 2 2 2" xfId="12253"/>
    <cellStyle name="Standard 4 2 2 2 5 3 2 2 2 2" xfId="12254"/>
    <cellStyle name="Standard 4 2 2 2 5 3 2 2 2 3" xfId="12255"/>
    <cellStyle name="Standard 4 2 2 2 5 3 2 2 3" xfId="12256"/>
    <cellStyle name="Standard 4 2 2 2 5 3 2 2 3 2" xfId="12257"/>
    <cellStyle name="Standard 4 2 2 2 5 3 2 2 3 3" xfId="12258"/>
    <cellStyle name="Standard 4 2 2 2 5 3 2 2 4" xfId="12259"/>
    <cellStyle name="Standard 4 2 2 2 5 3 2 2 4 2" xfId="12260"/>
    <cellStyle name="Standard 4 2 2 2 5 3 2 2 5" xfId="12261"/>
    <cellStyle name="Standard 4 2 2 2 5 3 2 2 6" xfId="12262"/>
    <cellStyle name="Standard 4 2 2 2 5 3 2 3" xfId="12263"/>
    <cellStyle name="Standard 4 2 2 2 5 3 2 3 2" xfId="12264"/>
    <cellStyle name="Standard 4 2 2 2 5 3 2 3 3" xfId="12265"/>
    <cellStyle name="Standard 4 2 2 2 5 3 2 4" xfId="12266"/>
    <cellStyle name="Standard 4 2 2 2 5 3 2 4 2" xfId="12267"/>
    <cellStyle name="Standard 4 2 2 2 5 3 2 4 3" xfId="12268"/>
    <cellStyle name="Standard 4 2 2 2 5 3 2 5" xfId="12269"/>
    <cellStyle name="Standard 4 2 2 2 5 3 2 5 2" xfId="12270"/>
    <cellStyle name="Standard 4 2 2 2 5 3 2 6" xfId="12271"/>
    <cellStyle name="Standard 4 2 2 2 5 3 2 7" xfId="12272"/>
    <cellStyle name="Standard 4 2 2 2 5 3 3" xfId="12273"/>
    <cellStyle name="Standard 4 2 2 2 5 3 3 2" xfId="12274"/>
    <cellStyle name="Standard 4 2 2 2 5 3 3 2 2" xfId="12275"/>
    <cellStyle name="Standard 4 2 2 2 5 3 3 2 3" xfId="12276"/>
    <cellStyle name="Standard 4 2 2 2 5 3 3 3" xfId="12277"/>
    <cellStyle name="Standard 4 2 2 2 5 3 3 3 2" xfId="12278"/>
    <cellStyle name="Standard 4 2 2 2 5 3 3 3 3" xfId="12279"/>
    <cellStyle name="Standard 4 2 2 2 5 3 3 4" xfId="12280"/>
    <cellStyle name="Standard 4 2 2 2 5 3 3 4 2" xfId="12281"/>
    <cellStyle name="Standard 4 2 2 2 5 3 3 5" xfId="12282"/>
    <cellStyle name="Standard 4 2 2 2 5 3 3 6" xfId="12283"/>
    <cellStyle name="Standard 4 2 2 2 5 3 4" xfId="12284"/>
    <cellStyle name="Standard 4 2 2 2 5 3 4 2" xfId="12285"/>
    <cellStyle name="Standard 4 2 2 2 5 3 4 3" xfId="12286"/>
    <cellStyle name="Standard 4 2 2 2 5 3 5" xfId="12287"/>
    <cellStyle name="Standard 4 2 2 2 5 3 5 2" xfId="12288"/>
    <cellStyle name="Standard 4 2 2 2 5 3 5 3" xfId="12289"/>
    <cellStyle name="Standard 4 2 2 2 5 3 6" xfId="12290"/>
    <cellStyle name="Standard 4 2 2 2 5 3 6 2" xfId="12291"/>
    <cellStyle name="Standard 4 2 2 2 5 3 7" xfId="12292"/>
    <cellStyle name="Standard 4 2 2 2 5 3 8" xfId="12293"/>
    <cellStyle name="Standard 4 2 2 2 5 4" xfId="12294"/>
    <cellStyle name="Standard 4 2 2 2 5 4 2" xfId="12295"/>
    <cellStyle name="Standard 4 2 2 2 5 4 2 2" xfId="12296"/>
    <cellStyle name="Standard 4 2 2 2 5 4 2 2 2" xfId="12297"/>
    <cellStyle name="Standard 4 2 2 2 5 4 2 2 3" xfId="12298"/>
    <cellStyle name="Standard 4 2 2 2 5 4 2 3" xfId="12299"/>
    <cellStyle name="Standard 4 2 2 2 5 4 2 3 2" xfId="12300"/>
    <cellStyle name="Standard 4 2 2 2 5 4 2 3 3" xfId="12301"/>
    <cellStyle name="Standard 4 2 2 2 5 4 2 4" xfId="12302"/>
    <cellStyle name="Standard 4 2 2 2 5 4 2 4 2" xfId="12303"/>
    <cellStyle name="Standard 4 2 2 2 5 4 2 5" xfId="12304"/>
    <cellStyle name="Standard 4 2 2 2 5 4 2 6" xfId="12305"/>
    <cellStyle name="Standard 4 2 2 2 5 4 3" xfId="12306"/>
    <cellStyle name="Standard 4 2 2 2 5 4 3 2" xfId="12307"/>
    <cellStyle name="Standard 4 2 2 2 5 4 3 3" xfId="12308"/>
    <cellStyle name="Standard 4 2 2 2 5 4 4" xfId="12309"/>
    <cellStyle name="Standard 4 2 2 2 5 4 4 2" xfId="12310"/>
    <cellStyle name="Standard 4 2 2 2 5 4 4 3" xfId="12311"/>
    <cellStyle name="Standard 4 2 2 2 5 4 5" xfId="12312"/>
    <cellStyle name="Standard 4 2 2 2 5 4 5 2" xfId="12313"/>
    <cellStyle name="Standard 4 2 2 2 5 4 6" xfId="12314"/>
    <cellStyle name="Standard 4 2 2 2 5 4 7" xfId="12315"/>
    <cellStyle name="Standard 4 2 2 2 5 5" xfId="12316"/>
    <cellStyle name="Standard 4 2 2 2 5 5 2" xfId="12317"/>
    <cellStyle name="Standard 4 2 2 2 5 5 2 2" xfId="12318"/>
    <cellStyle name="Standard 4 2 2 2 5 5 2 3" xfId="12319"/>
    <cellStyle name="Standard 4 2 2 2 5 5 3" xfId="12320"/>
    <cellStyle name="Standard 4 2 2 2 5 5 3 2" xfId="12321"/>
    <cellStyle name="Standard 4 2 2 2 5 5 3 3" xfId="12322"/>
    <cellStyle name="Standard 4 2 2 2 5 5 4" xfId="12323"/>
    <cellStyle name="Standard 4 2 2 2 5 5 4 2" xfId="12324"/>
    <cellStyle name="Standard 4 2 2 2 5 5 5" xfId="12325"/>
    <cellStyle name="Standard 4 2 2 2 5 5 6" xfId="12326"/>
    <cellStyle name="Standard 4 2 2 2 5 6" xfId="12327"/>
    <cellStyle name="Standard 4 2 2 2 5 6 2" xfId="12328"/>
    <cellStyle name="Standard 4 2 2 2 5 6 3" xfId="12329"/>
    <cellStyle name="Standard 4 2 2 2 5 7" xfId="12330"/>
    <cellStyle name="Standard 4 2 2 2 5 7 2" xfId="12331"/>
    <cellStyle name="Standard 4 2 2 2 5 7 3" xfId="12332"/>
    <cellStyle name="Standard 4 2 2 2 5 8" xfId="12333"/>
    <cellStyle name="Standard 4 2 2 2 5 8 2" xfId="12334"/>
    <cellStyle name="Standard 4 2 2 2 5 9" xfId="12335"/>
    <cellStyle name="Standard 4 2 2 2 6" xfId="12336"/>
    <cellStyle name="Standard 4 2 2 2 6 2" xfId="12337"/>
    <cellStyle name="Standard 4 2 2 2 6 2 2" xfId="12338"/>
    <cellStyle name="Standard 4 2 2 2 6 2 2 2" xfId="12339"/>
    <cellStyle name="Standard 4 2 2 2 6 2 2 2 2" xfId="12340"/>
    <cellStyle name="Standard 4 2 2 2 6 2 2 2 3" xfId="12341"/>
    <cellStyle name="Standard 4 2 2 2 6 2 2 3" xfId="12342"/>
    <cellStyle name="Standard 4 2 2 2 6 2 2 3 2" xfId="12343"/>
    <cellStyle name="Standard 4 2 2 2 6 2 2 3 3" xfId="12344"/>
    <cellStyle name="Standard 4 2 2 2 6 2 2 4" xfId="12345"/>
    <cellStyle name="Standard 4 2 2 2 6 2 2 4 2" xfId="12346"/>
    <cellStyle name="Standard 4 2 2 2 6 2 2 5" xfId="12347"/>
    <cellStyle name="Standard 4 2 2 2 6 2 2 6" xfId="12348"/>
    <cellStyle name="Standard 4 2 2 2 6 2 3" xfId="12349"/>
    <cellStyle name="Standard 4 2 2 2 6 2 3 2" xfId="12350"/>
    <cellStyle name="Standard 4 2 2 2 6 2 3 3" xfId="12351"/>
    <cellStyle name="Standard 4 2 2 2 6 2 4" xfId="12352"/>
    <cellStyle name="Standard 4 2 2 2 6 2 4 2" xfId="12353"/>
    <cellStyle name="Standard 4 2 2 2 6 2 4 3" xfId="12354"/>
    <cellStyle name="Standard 4 2 2 2 6 2 5" xfId="12355"/>
    <cellStyle name="Standard 4 2 2 2 6 2 5 2" xfId="12356"/>
    <cellStyle name="Standard 4 2 2 2 6 2 6" xfId="12357"/>
    <cellStyle name="Standard 4 2 2 2 6 2 7" xfId="12358"/>
    <cellStyle name="Standard 4 2 2 2 6 3" xfId="12359"/>
    <cellStyle name="Standard 4 2 2 2 6 3 2" xfId="12360"/>
    <cellStyle name="Standard 4 2 2 2 6 3 2 2" xfId="12361"/>
    <cellStyle name="Standard 4 2 2 2 6 3 2 3" xfId="12362"/>
    <cellStyle name="Standard 4 2 2 2 6 3 3" xfId="12363"/>
    <cellStyle name="Standard 4 2 2 2 6 3 3 2" xfId="12364"/>
    <cellStyle name="Standard 4 2 2 2 6 3 3 3" xfId="12365"/>
    <cellStyle name="Standard 4 2 2 2 6 3 4" xfId="12366"/>
    <cellStyle name="Standard 4 2 2 2 6 3 4 2" xfId="12367"/>
    <cellStyle name="Standard 4 2 2 2 6 3 5" xfId="12368"/>
    <cellStyle name="Standard 4 2 2 2 6 3 6" xfId="12369"/>
    <cellStyle name="Standard 4 2 2 2 6 4" xfId="12370"/>
    <cellStyle name="Standard 4 2 2 2 6 4 2" xfId="12371"/>
    <cellStyle name="Standard 4 2 2 2 6 4 3" xfId="12372"/>
    <cellStyle name="Standard 4 2 2 2 6 5" xfId="12373"/>
    <cellStyle name="Standard 4 2 2 2 6 5 2" xfId="12374"/>
    <cellStyle name="Standard 4 2 2 2 6 5 3" xfId="12375"/>
    <cellStyle name="Standard 4 2 2 2 6 6" xfId="12376"/>
    <cellStyle name="Standard 4 2 2 2 6 6 2" xfId="12377"/>
    <cellStyle name="Standard 4 2 2 2 6 7" xfId="12378"/>
    <cellStyle name="Standard 4 2 2 2 6 8" xfId="12379"/>
    <cellStyle name="Standard 4 2 2 2 7" xfId="12380"/>
    <cellStyle name="Standard 4 2 2 2 7 2" xfId="12381"/>
    <cellStyle name="Standard 4 2 2 2 7 2 2" xfId="12382"/>
    <cellStyle name="Standard 4 2 2 2 7 2 2 2" xfId="12383"/>
    <cellStyle name="Standard 4 2 2 2 7 2 2 2 2" xfId="12384"/>
    <cellStyle name="Standard 4 2 2 2 7 2 2 2 3" xfId="12385"/>
    <cellStyle name="Standard 4 2 2 2 7 2 2 3" xfId="12386"/>
    <cellStyle name="Standard 4 2 2 2 7 2 2 3 2" xfId="12387"/>
    <cellStyle name="Standard 4 2 2 2 7 2 2 3 3" xfId="12388"/>
    <cellStyle name="Standard 4 2 2 2 7 2 2 4" xfId="12389"/>
    <cellStyle name="Standard 4 2 2 2 7 2 2 4 2" xfId="12390"/>
    <cellStyle name="Standard 4 2 2 2 7 2 2 5" xfId="12391"/>
    <cellStyle name="Standard 4 2 2 2 7 2 2 6" xfId="12392"/>
    <cellStyle name="Standard 4 2 2 2 7 2 3" xfId="12393"/>
    <cellStyle name="Standard 4 2 2 2 7 2 3 2" xfId="12394"/>
    <cellStyle name="Standard 4 2 2 2 7 2 3 3" xfId="12395"/>
    <cellStyle name="Standard 4 2 2 2 7 2 4" xfId="12396"/>
    <cellStyle name="Standard 4 2 2 2 7 2 4 2" xfId="12397"/>
    <cellStyle name="Standard 4 2 2 2 7 2 4 3" xfId="12398"/>
    <cellStyle name="Standard 4 2 2 2 7 2 5" xfId="12399"/>
    <cellStyle name="Standard 4 2 2 2 7 2 5 2" xfId="12400"/>
    <cellStyle name="Standard 4 2 2 2 7 2 6" xfId="12401"/>
    <cellStyle name="Standard 4 2 2 2 7 2 7" xfId="12402"/>
    <cellStyle name="Standard 4 2 2 2 7 3" xfId="12403"/>
    <cellStyle name="Standard 4 2 2 2 7 3 2" xfId="12404"/>
    <cellStyle name="Standard 4 2 2 2 7 3 2 2" xfId="12405"/>
    <cellStyle name="Standard 4 2 2 2 7 3 2 3" xfId="12406"/>
    <cellStyle name="Standard 4 2 2 2 7 3 3" xfId="12407"/>
    <cellStyle name="Standard 4 2 2 2 7 3 3 2" xfId="12408"/>
    <cellStyle name="Standard 4 2 2 2 7 3 3 3" xfId="12409"/>
    <cellStyle name="Standard 4 2 2 2 7 3 4" xfId="12410"/>
    <cellStyle name="Standard 4 2 2 2 7 3 4 2" xfId="12411"/>
    <cellStyle name="Standard 4 2 2 2 7 3 5" xfId="12412"/>
    <cellStyle name="Standard 4 2 2 2 7 3 6" xfId="12413"/>
    <cellStyle name="Standard 4 2 2 2 7 4" xfId="12414"/>
    <cellStyle name="Standard 4 2 2 2 7 4 2" xfId="12415"/>
    <cellStyle name="Standard 4 2 2 2 7 4 3" xfId="12416"/>
    <cellStyle name="Standard 4 2 2 2 7 5" xfId="12417"/>
    <cellStyle name="Standard 4 2 2 2 7 5 2" xfId="12418"/>
    <cellStyle name="Standard 4 2 2 2 7 5 3" xfId="12419"/>
    <cellStyle name="Standard 4 2 2 2 7 6" xfId="12420"/>
    <cellStyle name="Standard 4 2 2 2 7 6 2" xfId="12421"/>
    <cellStyle name="Standard 4 2 2 2 7 7" xfId="12422"/>
    <cellStyle name="Standard 4 2 2 2 7 8" xfId="12423"/>
    <cellStyle name="Standard 4 2 2 2 8" xfId="12424"/>
    <cellStyle name="Standard 4 2 2 2 8 2" xfId="12425"/>
    <cellStyle name="Standard 4 2 2 2 8 2 2" xfId="12426"/>
    <cellStyle name="Standard 4 2 2 2 8 2 2 2" xfId="12427"/>
    <cellStyle name="Standard 4 2 2 2 8 2 2 3" xfId="12428"/>
    <cellStyle name="Standard 4 2 2 2 8 2 3" xfId="12429"/>
    <cellStyle name="Standard 4 2 2 2 8 2 3 2" xfId="12430"/>
    <cellStyle name="Standard 4 2 2 2 8 2 3 3" xfId="12431"/>
    <cellStyle name="Standard 4 2 2 2 8 2 4" xfId="12432"/>
    <cellStyle name="Standard 4 2 2 2 8 2 4 2" xfId="12433"/>
    <cellStyle name="Standard 4 2 2 2 8 2 5" xfId="12434"/>
    <cellStyle name="Standard 4 2 2 2 8 2 6" xfId="12435"/>
    <cellStyle name="Standard 4 2 2 2 8 3" xfId="12436"/>
    <cellStyle name="Standard 4 2 2 2 8 3 2" xfId="12437"/>
    <cellStyle name="Standard 4 2 2 2 8 3 3" xfId="12438"/>
    <cellStyle name="Standard 4 2 2 2 8 4" xfId="12439"/>
    <cellStyle name="Standard 4 2 2 2 8 4 2" xfId="12440"/>
    <cellStyle name="Standard 4 2 2 2 8 4 3" xfId="12441"/>
    <cellStyle name="Standard 4 2 2 2 8 5" xfId="12442"/>
    <cellStyle name="Standard 4 2 2 2 8 5 2" xfId="12443"/>
    <cellStyle name="Standard 4 2 2 2 8 6" xfId="12444"/>
    <cellStyle name="Standard 4 2 2 2 8 7" xfId="12445"/>
    <cellStyle name="Standard 4 2 2 2 9" xfId="12446"/>
    <cellStyle name="Standard 4 2 2 2 9 2" xfId="12447"/>
    <cellStyle name="Standard 4 2 2 2 9 2 2" xfId="12448"/>
    <cellStyle name="Standard 4 2 2 2 9 2 3" xfId="12449"/>
    <cellStyle name="Standard 4 2 2 2 9 3" xfId="12450"/>
    <cellStyle name="Standard 4 2 2 2 9 3 2" xfId="12451"/>
    <cellStyle name="Standard 4 2 2 2 9 3 3" xfId="12452"/>
    <cellStyle name="Standard 4 2 2 2 9 4" xfId="12453"/>
    <cellStyle name="Standard 4 2 2 2 9 4 2" xfId="12454"/>
    <cellStyle name="Standard 4 2 2 2 9 5" xfId="12455"/>
    <cellStyle name="Standard 4 2 2 2 9 6" xfId="12456"/>
    <cellStyle name="Standard 4 2 2 3" xfId="12457"/>
    <cellStyle name="Standard 4 2 2 3 10" xfId="12458"/>
    <cellStyle name="Standard 4 2 2 3 10 2" xfId="12459"/>
    <cellStyle name="Standard 4 2 2 3 10 3" xfId="12460"/>
    <cellStyle name="Standard 4 2 2 3 11" xfId="12461"/>
    <cellStyle name="Standard 4 2 2 3 11 2" xfId="12462"/>
    <cellStyle name="Standard 4 2 2 3 12" xfId="12463"/>
    <cellStyle name="Standard 4 2 2 3 13" xfId="12464"/>
    <cellStyle name="Standard 4 2 2 3 14" xfId="33458"/>
    <cellStyle name="Standard 4 2 2 3 2" xfId="12465"/>
    <cellStyle name="Standard 4 2 2 3 2 10" xfId="12466"/>
    <cellStyle name="Standard 4 2 2 3 2 11" xfId="12467"/>
    <cellStyle name="Standard 4 2 2 3 2 2" xfId="12468"/>
    <cellStyle name="Standard 4 2 2 3 2 2 10" xfId="12469"/>
    <cellStyle name="Standard 4 2 2 3 2 2 2" xfId="12470"/>
    <cellStyle name="Standard 4 2 2 3 2 2 2 2" xfId="12471"/>
    <cellStyle name="Standard 4 2 2 3 2 2 2 2 2" xfId="12472"/>
    <cellStyle name="Standard 4 2 2 3 2 2 2 2 2 2" xfId="12473"/>
    <cellStyle name="Standard 4 2 2 3 2 2 2 2 2 2 2" xfId="12474"/>
    <cellStyle name="Standard 4 2 2 3 2 2 2 2 2 2 3" xfId="12475"/>
    <cellStyle name="Standard 4 2 2 3 2 2 2 2 2 3" xfId="12476"/>
    <cellStyle name="Standard 4 2 2 3 2 2 2 2 2 3 2" xfId="12477"/>
    <cellStyle name="Standard 4 2 2 3 2 2 2 2 2 3 3" xfId="12478"/>
    <cellStyle name="Standard 4 2 2 3 2 2 2 2 2 4" xfId="12479"/>
    <cellStyle name="Standard 4 2 2 3 2 2 2 2 2 4 2" xfId="12480"/>
    <cellStyle name="Standard 4 2 2 3 2 2 2 2 2 5" xfId="12481"/>
    <cellStyle name="Standard 4 2 2 3 2 2 2 2 2 6" xfId="12482"/>
    <cellStyle name="Standard 4 2 2 3 2 2 2 2 3" xfId="12483"/>
    <cellStyle name="Standard 4 2 2 3 2 2 2 2 3 2" xfId="12484"/>
    <cellStyle name="Standard 4 2 2 3 2 2 2 2 3 3" xfId="12485"/>
    <cellStyle name="Standard 4 2 2 3 2 2 2 2 4" xfId="12486"/>
    <cellStyle name="Standard 4 2 2 3 2 2 2 2 4 2" xfId="12487"/>
    <cellStyle name="Standard 4 2 2 3 2 2 2 2 4 3" xfId="12488"/>
    <cellStyle name="Standard 4 2 2 3 2 2 2 2 5" xfId="12489"/>
    <cellStyle name="Standard 4 2 2 3 2 2 2 2 5 2" xfId="12490"/>
    <cellStyle name="Standard 4 2 2 3 2 2 2 2 6" xfId="12491"/>
    <cellStyle name="Standard 4 2 2 3 2 2 2 2 7" xfId="12492"/>
    <cellStyle name="Standard 4 2 2 3 2 2 2 3" xfId="12493"/>
    <cellStyle name="Standard 4 2 2 3 2 2 2 3 2" xfId="12494"/>
    <cellStyle name="Standard 4 2 2 3 2 2 2 3 2 2" xfId="12495"/>
    <cellStyle name="Standard 4 2 2 3 2 2 2 3 2 3" xfId="12496"/>
    <cellStyle name="Standard 4 2 2 3 2 2 2 3 3" xfId="12497"/>
    <cellStyle name="Standard 4 2 2 3 2 2 2 3 3 2" xfId="12498"/>
    <cellStyle name="Standard 4 2 2 3 2 2 2 3 3 3" xfId="12499"/>
    <cellStyle name="Standard 4 2 2 3 2 2 2 3 4" xfId="12500"/>
    <cellStyle name="Standard 4 2 2 3 2 2 2 3 4 2" xfId="12501"/>
    <cellStyle name="Standard 4 2 2 3 2 2 2 3 5" xfId="12502"/>
    <cellStyle name="Standard 4 2 2 3 2 2 2 3 6" xfId="12503"/>
    <cellStyle name="Standard 4 2 2 3 2 2 2 4" xfId="12504"/>
    <cellStyle name="Standard 4 2 2 3 2 2 2 4 2" xfId="12505"/>
    <cellStyle name="Standard 4 2 2 3 2 2 2 4 3" xfId="12506"/>
    <cellStyle name="Standard 4 2 2 3 2 2 2 5" xfId="12507"/>
    <cellStyle name="Standard 4 2 2 3 2 2 2 5 2" xfId="12508"/>
    <cellStyle name="Standard 4 2 2 3 2 2 2 5 3" xfId="12509"/>
    <cellStyle name="Standard 4 2 2 3 2 2 2 6" xfId="12510"/>
    <cellStyle name="Standard 4 2 2 3 2 2 2 6 2" xfId="12511"/>
    <cellStyle name="Standard 4 2 2 3 2 2 2 7" xfId="12512"/>
    <cellStyle name="Standard 4 2 2 3 2 2 2 8" xfId="12513"/>
    <cellStyle name="Standard 4 2 2 3 2 2 3" xfId="12514"/>
    <cellStyle name="Standard 4 2 2 3 2 2 3 2" xfId="12515"/>
    <cellStyle name="Standard 4 2 2 3 2 2 3 2 2" xfId="12516"/>
    <cellStyle name="Standard 4 2 2 3 2 2 3 2 2 2" xfId="12517"/>
    <cellStyle name="Standard 4 2 2 3 2 2 3 2 2 2 2" xfId="12518"/>
    <cellStyle name="Standard 4 2 2 3 2 2 3 2 2 2 3" xfId="12519"/>
    <cellStyle name="Standard 4 2 2 3 2 2 3 2 2 3" xfId="12520"/>
    <cellStyle name="Standard 4 2 2 3 2 2 3 2 2 3 2" xfId="12521"/>
    <cellStyle name="Standard 4 2 2 3 2 2 3 2 2 3 3" xfId="12522"/>
    <cellStyle name="Standard 4 2 2 3 2 2 3 2 2 4" xfId="12523"/>
    <cellStyle name="Standard 4 2 2 3 2 2 3 2 2 4 2" xfId="12524"/>
    <cellStyle name="Standard 4 2 2 3 2 2 3 2 2 5" xfId="12525"/>
    <cellStyle name="Standard 4 2 2 3 2 2 3 2 2 6" xfId="12526"/>
    <cellStyle name="Standard 4 2 2 3 2 2 3 2 3" xfId="12527"/>
    <cellStyle name="Standard 4 2 2 3 2 2 3 2 3 2" xfId="12528"/>
    <cellStyle name="Standard 4 2 2 3 2 2 3 2 3 3" xfId="12529"/>
    <cellStyle name="Standard 4 2 2 3 2 2 3 2 4" xfId="12530"/>
    <cellStyle name="Standard 4 2 2 3 2 2 3 2 4 2" xfId="12531"/>
    <cellStyle name="Standard 4 2 2 3 2 2 3 2 4 3" xfId="12532"/>
    <cellStyle name="Standard 4 2 2 3 2 2 3 2 5" xfId="12533"/>
    <cellStyle name="Standard 4 2 2 3 2 2 3 2 5 2" xfId="12534"/>
    <cellStyle name="Standard 4 2 2 3 2 2 3 2 6" xfId="12535"/>
    <cellStyle name="Standard 4 2 2 3 2 2 3 2 7" xfId="12536"/>
    <cellStyle name="Standard 4 2 2 3 2 2 3 3" xfId="12537"/>
    <cellStyle name="Standard 4 2 2 3 2 2 3 3 2" xfId="12538"/>
    <cellStyle name="Standard 4 2 2 3 2 2 3 3 2 2" xfId="12539"/>
    <cellStyle name="Standard 4 2 2 3 2 2 3 3 2 3" xfId="12540"/>
    <cellStyle name="Standard 4 2 2 3 2 2 3 3 3" xfId="12541"/>
    <cellStyle name="Standard 4 2 2 3 2 2 3 3 3 2" xfId="12542"/>
    <cellStyle name="Standard 4 2 2 3 2 2 3 3 3 3" xfId="12543"/>
    <cellStyle name="Standard 4 2 2 3 2 2 3 3 4" xfId="12544"/>
    <cellStyle name="Standard 4 2 2 3 2 2 3 3 4 2" xfId="12545"/>
    <cellStyle name="Standard 4 2 2 3 2 2 3 3 5" xfId="12546"/>
    <cellStyle name="Standard 4 2 2 3 2 2 3 3 6" xfId="12547"/>
    <cellStyle name="Standard 4 2 2 3 2 2 3 4" xfId="12548"/>
    <cellStyle name="Standard 4 2 2 3 2 2 3 4 2" xfId="12549"/>
    <cellStyle name="Standard 4 2 2 3 2 2 3 4 3" xfId="12550"/>
    <cellStyle name="Standard 4 2 2 3 2 2 3 5" xfId="12551"/>
    <cellStyle name="Standard 4 2 2 3 2 2 3 5 2" xfId="12552"/>
    <cellStyle name="Standard 4 2 2 3 2 2 3 5 3" xfId="12553"/>
    <cellStyle name="Standard 4 2 2 3 2 2 3 6" xfId="12554"/>
    <cellStyle name="Standard 4 2 2 3 2 2 3 6 2" xfId="12555"/>
    <cellStyle name="Standard 4 2 2 3 2 2 3 7" xfId="12556"/>
    <cellStyle name="Standard 4 2 2 3 2 2 3 8" xfId="12557"/>
    <cellStyle name="Standard 4 2 2 3 2 2 4" xfId="12558"/>
    <cellStyle name="Standard 4 2 2 3 2 2 4 2" xfId="12559"/>
    <cellStyle name="Standard 4 2 2 3 2 2 4 2 2" xfId="12560"/>
    <cellStyle name="Standard 4 2 2 3 2 2 4 2 2 2" xfId="12561"/>
    <cellStyle name="Standard 4 2 2 3 2 2 4 2 2 3" xfId="12562"/>
    <cellStyle name="Standard 4 2 2 3 2 2 4 2 3" xfId="12563"/>
    <cellStyle name="Standard 4 2 2 3 2 2 4 2 3 2" xfId="12564"/>
    <cellStyle name="Standard 4 2 2 3 2 2 4 2 3 3" xfId="12565"/>
    <cellStyle name="Standard 4 2 2 3 2 2 4 2 4" xfId="12566"/>
    <cellStyle name="Standard 4 2 2 3 2 2 4 2 4 2" xfId="12567"/>
    <cellStyle name="Standard 4 2 2 3 2 2 4 2 5" xfId="12568"/>
    <cellStyle name="Standard 4 2 2 3 2 2 4 2 6" xfId="12569"/>
    <cellStyle name="Standard 4 2 2 3 2 2 4 3" xfId="12570"/>
    <cellStyle name="Standard 4 2 2 3 2 2 4 3 2" xfId="12571"/>
    <cellStyle name="Standard 4 2 2 3 2 2 4 3 3" xfId="12572"/>
    <cellStyle name="Standard 4 2 2 3 2 2 4 4" xfId="12573"/>
    <cellStyle name="Standard 4 2 2 3 2 2 4 4 2" xfId="12574"/>
    <cellStyle name="Standard 4 2 2 3 2 2 4 4 3" xfId="12575"/>
    <cellStyle name="Standard 4 2 2 3 2 2 4 5" xfId="12576"/>
    <cellStyle name="Standard 4 2 2 3 2 2 4 5 2" xfId="12577"/>
    <cellStyle name="Standard 4 2 2 3 2 2 4 6" xfId="12578"/>
    <cellStyle name="Standard 4 2 2 3 2 2 4 7" xfId="12579"/>
    <cellStyle name="Standard 4 2 2 3 2 2 5" xfId="12580"/>
    <cellStyle name="Standard 4 2 2 3 2 2 5 2" xfId="12581"/>
    <cellStyle name="Standard 4 2 2 3 2 2 5 2 2" xfId="12582"/>
    <cellStyle name="Standard 4 2 2 3 2 2 5 2 3" xfId="12583"/>
    <cellStyle name="Standard 4 2 2 3 2 2 5 3" xfId="12584"/>
    <cellStyle name="Standard 4 2 2 3 2 2 5 3 2" xfId="12585"/>
    <cellStyle name="Standard 4 2 2 3 2 2 5 3 3" xfId="12586"/>
    <cellStyle name="Standard 4 2 2 3 2 2 5 4" xfId="12587"/>
    <cellStyle name="Standard 4 2 2 3 2 2 5 4 2" xfId="12588"/>
    <cellStyle name="Standard 4 2 2 3 2 2 5 5" xfId="12589"/>
    <cellStyle name="Standard 4 2 2 3 2 2 5 6" xfId="12590"/>
    <cellStyle name="Standard 4 2 2 3 2 2 6" xfId="12591"/>
    <cellStyle name="Standard 4 2 2 3 2 2 6 2" xfId="12592"/>
    <cellStyle name="Standard 4 2 2 3 2 2 6 3" xfId="12593"/>
    <cellStyle name="Standard 4 2 2 3 2 2 7" xfId="12594"/>
    <cellStyle name="Standard 4 2 2 3 2 2 7 2" xfId="12595"/>
    <cellStyle name="Standard 4 2 2 3 2 2 7 3" xfId="12596"/>
    <cellStyle name="Standard 4 2 2 3 2 2 8" xfId="12597"/>
    <cellStyle name="Standard 4 2 2 3 2 2 8 2" xfId="12598"/>
    <cellStyle name="Standard 4 2 2 3 2 2 9" xfId="12599"/>
    <cellStyle name="Standard 4 2 2 3 2 3" xfId="12600"/>
    <cellStyle name="Standard 4 2 2 3 2 3 2" xfId="12601"/>
    <cellStyle name="Standard 4 2 2 3 2 3 2 2" xfId="12602"/>
    <cellStyle name="Standard 4 2 2 3 2 3 2 2 2" xfId="12603"/>
    <cellStyle name="Standard 4 2 2 3 2 3 2 2 2 2" xfId="12604"/>
    <cellStyle name="Standard 4 2 2 3 2 3 2 2 2 3" xfId="12605"/>
    <cellStyle name="Standard 4 2 2 3 2 3 2 2 3" xfId="12606"/>
    <cellStyle name="Standard 4 2 2 3 2 3 2 2 3 2" xfId="12607"/>
    <cellStyle name="Standard 4 2 2 3 2 3 2 2 3 3" xfId="12608"/>
    <cellStyle name="Standard 4 2 2 3 2 3 2 2 4" xfId="12609"/>
    <cellStyle name="Standard 4 2 2 3 2 3 2 2 4 2" xfId="12610"/>
    <cellStyle name="Standard 4 2 2 3 2 3 2 2 5" xfId="12611"/>
    <cellStyle name="Standard 4 2 2 3 2 3 2 2 6" xfId="12612"/>
    <cellStyle name="Standard 4 2 2 3 2 3 2 3" xfId="12613"/>
    <cellStyle name="Standard 4 2 2 3 2 3 2 3 2" xfId="12614"/>
    <cellStyle name="Standard 4 2 2 3 2 3 2 3 3" xfId="12615"/>
    <cellStyle name="Standard 4 2 2 3 2 3 2 4" xfId="12616"/>
    <cellStyle name="Standard 4 2 2 3 2 3 2 4 2" xfId="12617"/>
    <cellStyle name="Standard 4 2 2 3 2 3 2 4 3" xfId="12618"/>
    <cellStyle name="Standard 4 2 2 3 2 3 2 5" xfId="12619"/>
    <cellStyle name="Standard 4 2 2 3 2 3 2 5 2" xfId="12620"/>
    <cellStyle name="Standard 4 2 2 3 2 3 2 6" xfId="12621"/>
    <cellStyle name="Standard 4 2 2 3 2 3 2 7" xfId="12622"/>
    <cellStyle name="Standard 4 2 2 3 2 3 3" xfId="12623"/>
    <cellStyle name="Standard 4 2 2 3 2 3 3 2" xfId="12624"/>
    <cellStyle name="Standard 4 2 2 3 2 3 3 2 2" xfId="12625"/>
    <cellStyle name="Standard 4 2 2 3 2 3 3 2 3" xfId="12626"/>
    <cellStyle name="Standard 4 2 2 3 2 3 3 3" xfId="12627"/>
    <cellStyle name="Standard 4 2 2 3 2 3 3 3 2" xfId="12628"/>
    <cellStyle name="Standard 4 2 2 3 2 3 3 3 3" xfId="12629"/>
    <cellStyle name="Standard 4 2 2 3 2 3 3 4" xfId="12630"/>
    <cellStyle name="Standard 4 2 2 3 2 3 3 4 2" xfId="12631"/>
    <cellStyle name="Standard 4 2 2 3 2 3 3 5" xfId="12632"/>
    <cellStyle name="Standard 4 2 2 3 2 3 3 6" xfId="12633"/>
    <cellStyle name="Standard 4 2 2 3 2 3 4" xfId="12634"/>
    <cellStyle name="Standard 4 2 2 3 2 3 4 2" xfId="12635"/>
    <cellStyle name="Standard 4 2 2 3 2 3 4 3" xfId="12636"/>
    <cellStyle name="Standard 4 2 2 3 2 3 5" xfId="12637"/>
    <cellStyle name="Standard 4 2 2 3 2 3 5 2" xfId="12638"/>
    <cellStyle name="Standard 4 2 2 3 2 3 5 3" xfId="12639"/>
    <cellStyle name="Standard 4 2 2 3 2 3 6" xfId="12640"/>
    <cellStyle name="Standard 4 2 2 3 2 3 6 2" xfId="12641"/>
    <cellStyle name="Standard 4 2 2 3 2 3 7" xfId="12642"/>
    <cellStyle name="Standard 4 2 2 3 2 3 8" xfId="12643"/>
    <cellStyle name="Standard 4 2 2 3 2 4" xfId="12644"/>
    <cellStyle name="Standard 4 2 2 3 2 4 2" xfId="12645"/>
    <cellStyle name="Standard 4 2 2 3 2 4 2 2" xfId="12646"/>
    <cellStyle name="Standard 4 2 2 3 2 4 2 2 2" xfId="12647"/>
    <cellStyle name="Standard 4 2 2 3 2 4 2 2 2 2" xfId="12648"/>
    <cellStyle name="Standard 4 2 2 3 2 4 2 2 2 3" xfId="12649"/>
    <cellStyle name="Standard 4 2 2 3 2 4 2 2 3" xfId="12650"/>
    <cellStyle name="Standard 4 2 2 3 2 4 2 2 3 2" xfId="12651"/>
    <cellStyle name="Standard 4 2 2 3 2 4 2 2 3 3" xfId="12652"/>
    <cellStyle name="Standard 4 2 2 3 2 4 2 2 4" xfId="12653"/>
    <cellStyle name="Standard 4 2 2 3 2 4 2 2 4 2" xfId="12654"/>
    <cellStyle name="Standard 4 2 2 3 2 4 2 2 5" xfId="12655"/>
    <cellStyle name="Standard 4 2 2 3 2 4 2 2 6" xfId="12656"/>
    <cellStyle name="Standard 4 2 2 3 2 4 2 3" xfId="12657"/>
    <cellStyle name="Standard 4 2 2 3 2 4 2 3 2" xfId="12658"/>
    <cellStyle name="Standard 4 2 2 3 2 4 2 3 3" xfId="12659"/>
    <cellStyle name="Standard 4 2 2 3 2 4 2 4" xfId="12660"/>
    <cellStyle name="Standard 4 2 2 3 2 4 2 4 2" xfId="12661"/>
    <cellStyle name="Standard 4 2 2 3 2 4 2 4 3" xfId="12662"/>
    <cellStyle name="Standard 4 2 2 3 2 4 2 5" xfId="12663"/>
    <cellStyle name="Standard 4 2 2 3 2 4 2 5 2" xfId="12664"/>
    <cellStyle name="Standard 4 2 2 3 2 4 2 6" xfId="12665"/>
    <cellStyle name="Standard 4 2 2 3 2 4 2 7" xfId="12666"/>
    <cellStyle name="Standard 4 2 2 3 2 4 3" xfId="12667"/>
    <cellStyle name="Standard 4 2 2 3 2 4 3 2" xfId="12668"/>
    <cellStyle name="Standard 4 2 2 3 2 4 3 2 2" xfId="12669"/>
    <cellStyle name="Standard 4 2 2 3 2 4 3 2 3" xfId="12670"/>
    <cellStyle name="Standard 4 2 2 3 2 4 3 3" xfId="12671"/>
    <cellStyle name="Standard 4 2 2 3 2 4 3 3 2" xfId="12672"/>
    <cellStyle name="Standard 4 2 2 3 2 4 3 3 3" xfId="12673"/>
    <cellStyle name="Standard 4 2 2 3 2 4 3 4" xfId="12674"/>
    <cellStyle name="Standard 4 2 2 3 2 4 3 4 2" xfId="12675"/>
    <cellStyle name="Standard 4 2 2 3 2 4 3 5" xfId="12676"/>
    <cellStyle name="Standard 4 2 2 3 2 4 3 6" xfId="12677"/>
    <cellStyle name="Standard 4 2 2 3 2 4 4" xfId="12678"/>
    <cellStyle name="Standard 4 2 2 3 2 4 4 2" xfId="12679"/>
    <cellStyle name="Standard 4 2 2 3 2 4 4 3" xfId="12680"/>
    <cellStyle name="Standard 4 2 2 3 2 4 5" xfId="12681"/>
    <cellStyle name="Standard 4 2 2 3 2 4 5 2" xfId="12682"/>
    <cellStyle name="Standard 4 2 2 3 2 4 5 3" xfId="12683"/>
    <cellStyle name="Standard 4 2 2 3 2 4 6" xfId="12684"/>
    <cellStyle name="Standard 4 2 2 3 2 4 6 2" xfId="12685"/>
    <cellStyle name="Standard 4 2 2 3 2 4 7" xfId="12686"/>
    <cellStyle name="Standard 4 2 2 3 2 4 8" xfId="12687"/>
    <cellStyle name="Standard 4 2 2 3 2 5" xfId="12688"/>
    <cellStyle name="Standard 4 2 2 3 2 5 2" xfId="12689"/>
    <cellStyle name="Standard 4 2 2 3 2 5 2 2" xfId="12690"/>
    <cellStyle name="Standard 4 2 2 3 2 5 2 2 2" xfId="12691"/>
    <cellStyle name="Standard 4 2 2 3 2 5 2 2 3" xfId="12692"/>
    <cellStyle name="Standard 4 2 2 3 2 5 2 3" xfId="12693"/>
    <cellStyle name="Standard 4 2 2 3 2 5 2 3 2" xfId="12694"/>
    <cellStyle name="Standard 4 2 2 3 2 5 2 3 3" xfId="12695"/>
    <cellStyle name="Standard 4 2 2 3 2 5 2 4" xfId="12696"/>
    <cellStyle name="Standard 4 2 2 3 2 5 2 4 2" xfId="12697"/>
    <cellStyle name="Standard 4 2 2 3 2 5 2 5" xfId="12698"/>
    <cellStyle name="Standard 4 2 2 3 2 5 2 6" xfId="12699"/>
    <cellStyle name="Standard 4 2 2 3 2 5 3" xfId="12700"/>
    <cellStyle name="Standard 4 2 2 3 2 5 3 2" xfId="12701"/>
    <cellStyle name="Standard 4 2 2 3 2 5 3 3" xfId="12702"/>
    <cellStyle name="Standard 4 2 2 3 2 5 4" xfId="12703"/>
    <cellStyle name="Standard 4 2 2 3 2 5 4 2" xfId="12704"/>
    <cellStyle name="Standard 4 2 2 3 2 5 4 3" xfId="12705"/>
    <cellStyle name="Standard 4 2 2 3 2 5 5" xfId="12706"/>
    <cellStyle name="Standard 4 2 2 3 2 5 5 2" xfId="12707"/>
    <cellStyle name="Standard 4 2 2 3 2 5 6" xfId="12708"/>
    <cellStyle name="Standard 4 2 2 3 2 5 7" xfId="12709"/>
    <cellStyle name="Standard 4 2 2 3 2 6" xfId="12710"/>
    <cellStyle name="Standard 4 2 2 3 2 6 2" xfId="12711"/>
    <cellStyle name="Standard 4 2 2 3 2 6 2 2" xfId="12712"/>
    <cellStyle name="Standard 4 2 2 3 2 6 2 3" xfId="12713"/>
    <cellStyle name="Standard 4 2 2 3 2 6 3" xfId="12714"/>
    <cellStyle name="Standard 4 2 2 3 2 6 3 2" xfId="12715"/>
    <cellStyle name="Standard 4 2 2 3 2 6 3 3" xfId="12716"/>
    <cellStyle name="Standard 4 2 2 3 2 6 4" xfId="12717"/>
    <cellStyle name="Standard 4 2 2 3 2 6 4 2" xfId="12718"/>
    <cellStyle name="Standard 4 2 2 3 2 6 5" xfId="12719"/>
    <cellStyle name="Standard 4 2 2 3 2 6 6" xfId="12720"/>
    <cellStyle name="Standard 4 2 2 3 2 7" xfId="12721"/>
    <cellStyle name="Standard 4 2 2 3 2 7 2" xfId="12722"/>
    <cellStyle name="Standard 4 2 2 3 2 7 3" xfId="12723"/>
    <cellStyle name="Standard 4 2 2 3 2 8" xfId="12724"/>
    <cellStyle name="Standard 4 2 2 3 2 8 2" xfId="12725"/>
    <cellStyle name="Standard 4 2 2 3 2 8 3" xfId="12726"/>
    <cellStyle name="Standard 4 2 2 3 2 9" xfId="12727"/>
    <cellStyle name="Standard 4 2 2 3 2 9 2" xfId="12728"/>
    <cellStyle name="Standard 4 2 2 3 3" xfId="12729"/>
    <cellStyle name="Standard 4 2 2 3 3 10" xfId="12730"/>
    <cellStyle name="Standard 4 2 2 3 3 11" xfId="12731"/>
    <cellStyle name="Standard 4 2 2 3 3 2" xfId="12732"/>
    <cellStyle name="Standard 4 2 2 3 3 2 10" xfId="12733"/>
    <cellStyle name="Standard 4 2 2 3 3 2 2" xfId="12734"/>
    <cellStyle name="Standard 4 2 2 3 3 2 2 2" xfId="12735"/>
    <cellStyle name="Standard 4 2 2 3 3 2 2 2 2" xfId="12736"/>
    <cellStyle name="Standard 4 2 2 3 3 2 2 2 2 2" xfId="12737"/>
    <cellStyle name="Standard 4 2 2 3 3 2 2 2 2 2 2" xfId="12738"/>
    <cellStyle name="Standard 4 2 2 3 3 2 2 2 2 2 3" xfId="12739"/>
    <cellStyle name="Standard 4 2 2 3 3 2 2 2 2 3" xfId="12740"/>
    <cellStyle name="Standard 4 2 2 3 3 2 2 2 2 3 2" xfId="12741"/>
    <cellStyle name="Standard 4 2 2 3 3 2 2 2 2 3 3" xfId="12742"/>
    <cellStyle name="Standard 4 2 2 3 3 2 2 2 2 4" xfId="12743"/>
    <cellStyle name="Standard 4 2 2 3 3 2 2 2 2 4 2" xfId="12744"/>
    <cellStyle name="Standard 4 2 2 3 3 2 2 2 2 5" xfId="12745"/>
    <cellStyle name="Standard 4 2 2 3 3 2 2 2 2 6" xfId="12746"/>
    <cellStyle name="Standard 4 2 2 3 3 2 2 2 3" xfId="12747"/>
    <cellStyle name="Standard 4 2 2 3 3 2 2 2 3 2" xfId="12748"/>
    <cellStyle name="Standard 4 2 2 3 3 2 2 2 3 3" xfId="12749"/>
    <cellStyle name="Standard 4 2 2 3 3 2 2 2 4" xfId="12750"/>
    <cellStyle name="Standard 4 2 2 3 3 2 2 2 4 2" xfId="12751"/>
    <cellStyle name="Standard 4 2 2 3 3 2 2 2 4 3" xfId="12752"/>
    <cellStyle name="Standard 4 2 2 3 3 2 2 2 5" xfId="12753"/>
    <cellStyle name="Standard 4 2 2 3 3 2 2 2 5 2" xfId="12754"/>
    <cellStyle name="Standard 4 2 2 3 3 2 2 2 6" xfId="12755"/>
    <cellStyle name="Standard 4 2 2 3 3 2 2 2 7" xfId="12756"/>
    <cellStyle name="Standard 4 2 2 3 3 2 2 3" xfId="12757"/>
    <cellStyle name="Standard 4 2 2 3 3 2 2 3 2" xfId="12758"/>
    <cellStyle name="Standard 4 2 2 3 3 2 2 3 2 2" xfId="12759"/>
    <cellStyle name="Standard 4 2 2 3 3 2 2 3 2 3" xfId="12760"/>
    <cellStyle name="Standard 4 2 2 3 3 2 2 3 3" xfId="12761"/>
    <cellStyle name="Standard 4 2 2 3 3 2 2 3 3 2" xfId="12762"/>
    <cellStyle name="Standard 4 2 2 3 3 2 2 3 3 3" xfId="12763"/>
    <cellStyle name="Standard 4 2 2 3 3 2 2 3 4" xfId="12764"/>
    <cellStyle name="Standard 4 2 2 3 3 2 2 3 4 2" xfId="12765"/>
    <cellStyle name="Standard 4 2 2 3 3 2 2 3 5" xfId="12766"/>
    <cellStyle name="Standard 4 2 2 3 3 2 2 3 6" xfId="12767"/>
    <cellStyle name="Standard 4 2 2 3 3 2 2 4" xfId="12768"/>
    <cellStyle name="Standard 4 2 2 3 3 2 2 4 2" xfId="12769"/>
    <cellStyle name="Standard 4 2 2 3 3 2 2 4 3" xfId="12770"/>
    <cellStyle name="Standard 4 2 2 3 3 2 2 5" xfId="12771"/>
    <cellStyle name="Standard 4 2 2 3 3 2 2 5 2" xfId="12772"/>
    <cellStyle name="Standard 4 2 2 3 3 2 2 5 3" xfId="12773"/>
    <cellStyle name="Standard 4 2 2 3 3 2 2 6" xfId="12774"/>
    <cellStyle name="Standard 4 2 2 3 3 2 2 6 2" xfId="12775"/>
    <cellStyle name="Standard 4 2 2 3 3 2 2 7" xfId="12776"/>
    <cellStyle name="Standard 4 2 2 3 3 2 2 8" xfId="12777"/>
    <cellStyle name="Standard 4 2 2 3 3 2 3" xfId="12778"/>
    <cellStyle name="Standard 4 2 2 3 3 2 3 2" xfId="12779"/>
    <cellStyle name="Standard 4 2 2 3 3 2 3 2 2" xfId="12780"/>
    <cellStyle name="Standard 4 2 2 3 3 2 3 2 2 2" xfId="12781"/>
    <cellStyle name="Standard 4 2 2 3 3 2 3 2 2 2 2" xfId="12782"/>
    <cellStyle name="Standard 4 2 2 3 3 2 3 2 2 2 3" xfId="12783"/>
    <cellStyle name="Standard 4 2 2 3 3 2 3 2 2 3" xfId="12784"/>
    <cellStyle name="Standard 4 2 2 3 3 2 3 2 2 3 2" xfId="12785"/>
    <cellStyle name="Standard 4 2 2 3 3 2 3 2 2 3 3" xfId="12786"/>
    <cellStyle name="Standard 4 2 2 3 3 2 3 2 2 4" xfId="12787"/>
    <cellStyle name="Standard 4 2 2 3 3 2 3 2 2 4 2" xfId="12788"/>
    <cellStyle name="Standard 4 2 2 3 3 2 3 2 2 5" xfId="12789"/>
    <cellStyle name="Standard 4 2 2 3 3 2 3 2 2 6" xfId="12790"/>
    <cellStyle name="Standard 4 2 2 3 3 2 3 2 3" xfId="12791"/>
    <cellStyle name="Standard 4 2 2 3 3 2 3 2 3 2" xfId="12792"/>
    <cellStyle name="Standard 4 2 2 3 3 2 3 2 3 3" xfId="12793"/>
    <cellStyle name="Standard 4 2 2 3 3 2 3 2 4" xfId="12794"/>
    <cellStyle name="Standard 4 2 2 3 3 2 3 2 4 2" xfId="12795"/>
    <cellStyle name="Standard 4 2 2 3 3 2 3 2 4 3" xfId="12796"/>
    <cellStyle name="Standard 4 2 2 3 3 2 3 2 5" xfId="12797"/>
    <cellStyle name="Standard 4 2 2 3 3 2 3 2 5 2" xfId="12798"/>
    <cellStyle name="Standard 4 2 2 3 3 2 3 2 6" xfId="12799"/>
    <cellStyle name="Standard 4 2 2 3 3 2 3 2 7" xfId="12800"/>
    <cellStyle name="Standard 4 2 2 3 3 2 3 3" xfId="12801"/>
    <cellStyle name="Standard 4 2 2 3 3 2 3 3 2" xfId="12802"/>
    <cellStyle name="Standard 4 2 2 3 3 2 3 3 2 2" xfId="12803"/>
    <cellStyle name="Standard 4 2 2 3 3 2 3 3 2 3" xfId="12804"/>
    <cellStyle name="Standard 4 2 2 3 3 2 3 3 3" xfId="12805"/>
    <cellStyle name="Standard 4 2 2 3 3 2 3 3 3 2" xfId="12806"/>
    <cellStyle name="Standard 4 2 2 3 3 2 3 3 3 3" xfId="12807"/>
    <cellStyle name="Standard 4 2 2 3 3 2 3 3 4" xfId="12808"/>
    <cellStyle name="Standard 4 2 2 3 3 2 3 3 4 2" xfId="12809"/>
    <cellStyle name="Standard 4 2 2 3 3 2 3 3 5" xfId="12810"/>
    <cellStyle name="Standard 4 2 2 3 3 2 3 3 6" xfId="12811"/>
    <cellStyle name="Standard 4 2 2 3 3 2 3 4" xfId="12812"/>
    <cellStyle name="Standard 4 2 2 3 3 2 3 4 2" xfId="12813"/>
    <cellStyle name="Standard 4 2 2 3 3 2 3 4 3" xfId="12814"/>
    <cellStyle name="Standard 4 2 2 3 3 2 3 5" xfId="12815"/>
    <cellStyle name="Standard 4 2 2 3 3 2 3 5 2" xfId="12816"/>
    <cellStyle name="Standard 4 2 2 3 3 2 3 5 3" xfId="12817"/>
    <cellStyle name="Standard 4 2 2 3 3 2 3 6" xfId="12818"/>
    <cellStyle name="Standard 4 2 2 3 3 2 3 6 2" xfId="12819"/>
    <cellStyle name="Standard 4 2 2 3 3 2 3 7" xfId="12820"/>
    <cellStyle name="Standard 4 2 2 3 3 2 3 8" xfId="12821"/>
    <cellStyle name="Standard 4 2 2 3 3 2 4" xfId="12822"/>
    <cellStyle name="Standard 4 2 2 3 3 2 4 2" xfId="12823"/>
    <cellStyle name="Standard 4 2 2 3 3 2 4 2 2" xfId="12824"/>
    <cellStyle name="Standard 4 2 2 3 3 2 4 2 2 2" xfId="12825"/>
    <cellStyle name="Standard 4 2 2 3 3 2 4 2 2 3" xfId="12826"/>
    <cellStyle name="Standard 4 2 2 3 3 2 4 2 3" xfId="12827"/>
    <cellStyle name="Standard 4 2 2 3 3 2 4 2 3 2" xfId="12828"/>
    <cellStyle name="Standard 4 2 2 3 3 2 4 2 3 3" xfId="12829"/>
    <cellStyle name="Standard 4 2 2 3 3 2 4 2 4" xfId="12830"/>
    <cellStyle name="Standard 4 2 2 3 3 2 4 2 4 2" xfId="12831"/>
    <cellStyle name="Standard 4 2 2 3 3 2 4 2 5" xfId="12832"/>
    <cellStyle name="Standard 4 2 2 3 3 2 4 2 6" xfId="12833"/>
    <cellStyle name="Standard 4 2 2 3 3 2 4 3" xfId="12834"/>
    <cellStyle name="Standard 4 2 2 3 3 2 4 3 2" xfId="12835"/>
    <cellStyle name="Standard 4 2 2 3 3 2 4 3 3" xfId="12836"/>
    <cellStyle name="Standard 4 2 2 3 3 2 4 4" xfId="12837"/>
    <cellStyle name="Standard 4 2 2 3 3 2 4 4 2" xfId="12838"/>
    <cellStyle name="Standard 4 2 2 3 3 2 4 4 3" xfId="12839"/>
    <cellStyle name="Standard 4 2 2 3 3 2 4 5" xfId="12840"/>
    <cellStyle name="Standard 4 2 2 3 3 2 4 5 2" xfId="12841"/>
    <cellStyle name="Standard 4 2 2 3 3 2 4 6" xfId="12842"/>
    <cellStyle name="Standard 4 2 2 3 3 2 4 7" xfId="12843"/>
    <cellStyle name="Standard 4 2 2 3 3 2 5" xfId="12844"/>
    <cellStyle name="Standard 4 2 2 3 3 2 5 2" xfId="12845"/>
    <cellStyle name="Standard 4 2 2 3 3 2 5 2 2" xfId="12846"/>
    <cellStyle name="Standard 4 2 2 3 3 2 5 2 3" xfId="12847"/>
    <cellStyle name="Standard 4 2 2 3 3 2 5 3" xfId="12848"/>
    <cellStyle name="Standard 4 2 2 3 3 2 5 3 2" xfId="12849"/>
    <cellStyle name="Standard 4 2 2 3 3 2 5 3 3" xfId="12850"/>
    <cellStyle name="Standard 4 2 2 3 3 2 5 4" xfId="12851"/>
    <cellStyle name="Standard 4 2 2 3 3 2 5 4 2" xfId="12852"/>
    <cellStyle name="Standard 4 2 2 3 3 2 5 5" xfId="12853"/>
    <cellStyle name="Standard 4 2 2 3 3 2 5 6" xfId="12854"/>
    <cellStyle name="Standard 4 2 2 3 3 2 6" xfId="12855"/>
    <cellStyle name="Standard 4 2 2 3 3 2 6 2" xfId="12856"/>
    <cellStyle name="Standard 4 2 2 3 3 2 6 3" xfId="12857"/>
    <cellStyle name="Standard 4 2 2 3 3 2 7" xfId="12858"/>
    <cellStyle name="Standard 4 2 2 3 3 2 7 2" xfId="12859"/>
    <cellStyle name="Standard 4 2 2 3 3 2 7 3" xfId="12860"/>
    <cellStyle name="Standard 4 2 2 3 3 2 8" xfId="12861"/>
    <cellStyle name="Standard 4 2 2 3 3 2 8 2" xfId="12862"/>
    <cellStyle name="Standard 4 2 2 3 3 2 9" xfId="12863"/>
    <cellStyle name="Standard 4 2 2 3 3 3" xfId="12864"/>
    <cellStyle name="Standard 4 2 2 3 3 3 2" xfId="12865"/>
    <cellStyle name="Standard 4 2 2 3 3 3 2 2" xfId="12866"/>
    <cellStyle name="Standard 4 2 2 3 3 3 2 2 2" xfId="12867"/>
    <cellStyle name="Standard 4 2 2 3 3 3 2 2 2 2" xfId="12868"/>
    <cellStyle name="Standard 4 2 2 3 3 3 2 2 2 3" xfId="12869"/>
    <cellStyle name="Standard 4 2 2 3 3 3 2 2 3" xfId="12870"/>
    <cellStyle name="Standard 4 2 2 3 3 3 2 2 3 2" xfId="12871"/>
    <cellStyle name="Standard 4 2 2 3 3 3 2 2 3 3" xfId="12872"/>
    <cellStyle name="Standard 4 2 2 3 3 3 2 2 4" xfId="12873"/>
    <cellStyle name="Standard 4 2 2 3 3 3 2 2 4 2" xfId="12874"/>
    <cellStyle name="Standard 4 2 2 3 3 3 2 2 5" xfId="12875"/>
    <cellStyle name="Standard 4 2 2 3 3 3 2 2 6" xfId="12876"/>
    <cellStyle name="Standard 4 2 2 3 3 3 2 3" xfId="12877"/>
    <cellStyle name="Standard 4 2 2 3 3 3 2 3 2" xfId="12878"/>
    <cellStyle name="Standard 4 2 2 3 3 3 2 3 3" xfId="12879"/>
    <cellStyle name="Standard 4 2 2 3 3 3 2 4" xfId="12880"/>
    <cellStyle name="Standard 4 2 2 3 3 3 2 4 2" xfId="12881"/>
    <cellStyle name="Standard 4 2 2 3 3 3 2 4 3" xfId="12882"/>
    <cellStyle name="Standard 4 2 2 3 3 3 2 5" xfId="12883"/>
    <cellStyle name="Standard 4 2 2 3 3 3 2 5 2" xfId="12884"/>
    <cellStyle name="Standard 4 2 2 3 3 3 2 6" xfId="12885"/>
    <cellStyle name="Standard 4 2 2 3 3 3 2 7" xfId="12886"/>
    <cellStyle name="Standard 4 2 2 3 3 3 3" xfId="12887"/>
    <cellStyle name="Standard 4 2 2 3 3 3 3 2" xfId="12888"/>
    <cellStyle name="Standard 4 2 2 3 3 3 3 2 2" xfId="12889"/>
    <cellStyle name="Standard 4 2 2 3 3 3 3 2 3" xfId="12890"/>
    <cellStyle name="Standard 4 2 2 3 3 3 3 3" xfId="12891"/>
    <cellStyle name="Standard 4 2 2 3 3 3 3 3 2" xfId="12892"/>
    <cellStyle name="Standard 4 2 2 3 3 3 3 3 3" xfId="12893"/>
    <cellStyle name="Standard 4 2 2 3 3 3 3 4" xfId="12894"/>
    <cellStyle name="Standard 4 2 2 3 3 3 3 4 2" xfId="12895"/>
    <cellStyle name="Standard 4 2 2 3 3 3 3 5" xfId="12896"/>
    <cellStyle name="Standard 4 2 2 3 3 3 3 6" xfId="12897"/>
    <cellStyle name="Standard 4 2 2 3 3 3 4" xfId="12898"/>
    <cellStyle name="Standard 4 2 2 3 3 3 4 2" xfId="12899"/>
    <cellStyle name="Standard 4 2 2 3 3 3 4 3" xfId="12900"/>
    <cellStyle name="Standard 4 2 2 3 3 3 5" xfId="12901"/>
    <cellStyle name="Standard 4 2 2 3 3 3 5 2" xfId="12902"/>
    <cellStyle name="Standard 4 2 2 3 3 3 5 3" xfId="12903"/>
    <cellStyle name="Standard 4 2 2 3 3 3 6" xfId="12904"/>
    <cellStyle name="Standard 4 2 2 3 3 3 6 2" xfId="12905"/>
    <cellStyle name="Standard 4 2 2 3 3 3 7" xfId="12906"/>
    <cellStyle name="Standard 4 2 2 3 3 3 8" xfId="12907"/>
    <cellStyle name="Standard 4 2 2 3 3 4" xfId="12908"/>
    <cellStyle name="Standard 4 2 2 3 3 4 2" xfId="12909"/>
    <cellStyle name="Standard 4 2 2 3 3 4 2 2" xfId="12910"/>
    <cellStyle name="Standard 4 2 2 3 3 4 2 2 2" xfId="12911"/>
    <cellStyle name="Standard 4 2 2 3 3 4 2 2 2 2" xfId="12912"/>
    <cellStyle name="Standard 4 2 2 3 3 4 2 2 2 3" xfId="12913"/>
    <cellStyle name="Standard 4 2 2 3 3 4 2 2 3" xfId="12914"/>
    <cellStyle name="Standard 4 2 2 3 3 4 2 2 3 2" xfId="12915"/>
    <cellStyle name="Standard 4 2 2 3 3 4 2 2 3 3" xfId="12916"/>
    <cellStyle name="Standard 4 2 2 3 3 4 2 2 4" xfId="12917"/>
    <cellStyle name="Standard 4 2 2 3 3 4 2 2 4 2" xfId="12918"/>
    <cellStyle name="Standard 4 2 2 3 3 4 2 2 5" xfId="12919"/>
    <cellStyle name="Standard 4 2 2 3 3 4 2 2 6" xfId="12920"/>
    <cellStyle name="Standard 4 2 2 3 3 4 2 3" xfId="12921"/>
    <cellStyle name="Standard 4 2 2 3 3 4 2 3 2" xfId="12922"/>
    <cellStyle name="Standard 4 2 2 3 3 4 2 3 3" xfId="12923"/>
    <cellStyle name="Standard 4 2 2 3 3 4 2 4" xfId="12924"/>
    <cellStyle name="Standard 4 2 2 3 3 4 2 4 2" xfId="12925"/>
    <cellStyle name="Standard 4 2 2 3 3 4 2 4 3" xfId="12926"/>
    <cellStyle name="Standard 4 2 2 3 3 4 2 5" xfId="12927"/>
    <cellStyle name="Standard 4 2 2 3 3 4 2 5 2" xfId="12928"/>
    <cellStyle name="Standard 4 2 2 3 3 4 2 6" xfId="12929"/>
    <cellStyle name="Standard 4 2 2 3 3 4 2 7" xfId="12930"/>
    <cellStyle name="Standard 4 2 2 3 3 4 3" xfId="12931"/>
    <cellStyle name="Standard 4 2 2 3 3 4 3 2" xfId="12932"/>
    <cellStyle name="Standard 4 2 2 3 3 4 3 2 2" xfId="12933"/>
    <cellStyle name="Standard 4 2 2 3 3 4 3 2 3" xfId="12934"/>
    <cellStyle name="Standard 4 2 2 3 3 4 3 3" xfId="12935"/>
    <cellStyle name="Standard 4 2 2 3 3 4 3 3 2" xfId="12936"/>
    <cellStyle name="Standard 4 2 2 3 3 4 3 3 3" xfId="12937"/>
    <cellStyle name="Standard 4 2 2 3 3 4 3 4" xfId="12938"/>
    <cellStyle name="Standard 4 2 2 3 3 4 3 4 2" xfId="12939"/>
    <cellStyle name="Standard 4 2 2 3 3 4 3 5" xfId="12940"/>
    <cellStyle name="Standard 4 2 2 3 3 4 3 6" xfId="12941"/>
    <cellStyle name="Standard 4 2 2 3 3 4 4" xfId="12942"/>
    <cellStyle name="Standard 4 2 2 3 3 4 4 2" xfId="12943"/>
    <cellStyle name="Standard 4 2 2 3 3 4 4 3" xfId="12944"/>
    <cellStyle name="Standard 4 2 2 3 3 4 5" xfId="12945"/>
    <cellStyle name="Standard 4 2 2 3 3 4 5 2" xfId="12946"/>
    <cellStyle name="Standard 4 2 2 3 3 4 5 3" xfId="12947"/>
    <cellStyle name="Standard 4 2 2 3 3 4 6" xfId="12948"/>
    <cellStyle name="Standard 4 2 2 3 3 4 6 2" xfId="12949"/>
    <cellStyle name="Standard 4 2 2 3 3 4 7" xfId="12950"/>
    <cellStyle name="Standard 4 2 2 3 3 4 8" xfId="12951"/>
    <cellStyle name="Standard 4 2 2 3 3 5" xfId="12952"/>
    <cellStyle name="Standard 4 2 2 3 3 5 2" xfId="12953"/>
    <cellStyle name="Standard 4 2 2 3 3 5 2 2" xfId="12954"/>
    <cellStyle name="Standard 4 2 2 3 3 5 2 2 2" xfId="12955"/>
    <cellStyle name="Standard 4 2 2 3 3 5 2 2 3" xfId="12956"/>
    <cellStyle name="Standard 4 2 2 3 3 5 2 3" xfId="12957"/>
    <cellStyle name="Standard 4 2 2 3 3 5 2 3 2" xfId="12958"/>
    <cellStyle name="Standard 4 2 2 3 3 5 2 3 3" xfId="12959"/>
    <cellStyle name="Standard 4 2 2 3 3 5 2 4" xfId="12960"/>
    <cellStyle name="Standard 4 2 2 3 3 5 2 4 2" xfId="12961"/>
    <cellStyle name="Standard 4 2 2 3 3 5 2 5" xfId="12962"/>
    <cellStyle name="Standard 4 2 2 3 3 5 2 6" xfId="12963"/>
    <cellStyle name="Standard 4 2 2 3 3 5 3" xfId="12964"/>
    <cellStyle name="Standard 4 2 2 3 3 5 3 2" xfId="12965"/>
    <cellStyle name="Standard 4 2 2 3 3 5 3 3" xfId="12966"/>
    <cellStyle name="Standard 4 2 2 3 3 5 4" xfId="12967"/>
    <cellStyle name="Standard 4 2 2 3 3 5 4 2" xfId="12968"/>
    <cellStyle name="Standard 4 2 2 3 3 5 4 3" xfId="12969"/>
    <cellStyle name="Standard 4 2 2 3 3 5 5" xfId="12970"/>
    <cellStyle name="Standard 4 2 2 3 3 5 5 2" xfId="12971"/>
    <cellStyle name="Standard 4 2 2 3 3 5 6" xfId="12972"/>
    <cellStyle name="Standard 4 2 2 3 3 5 7" xfId="12973"/>
    <cellStyle name="Standard 4 2 2 3 3 6" xfId="12974"/>
    <cellStyle name="Standard 4 2 2 3 3 6 2" xfId="12975"/>
    <cellStyle name="Standard 4 2 2 3 3 6 2 2" xfId="12976"/>
    <cellStyle name="Standard 4 2 2 3 3 6 2 3" xfId="12977"/>
    <cellStyle name="Standard 4 2 2 3 3 6 3" xfId="12978"/>
    <cellStyle name="Standard 4 2 2 3 3 6 3 2" xfId="12979"/>
    <cellStyle name="Standard 4 2 2 3 3 6 3 3" xfId="12980"/>
    <cellStyle name="Standard 4 2 2 3 3 6 4" xfId="12981"/>
    <cellStyle name="Standard 4 2 2 3 3 6 4 2" xfId="12982"/>
    <cellStyle name="Standard 4 2 2 3 3 6 5" xfId="12983"/>
    <cellStyle name="Standard 4 2 2 3 3 6 6" xfId="12984"/>
    <cellStyle name="Standard 4 2 2 3 3 7" xfId="12985"/>
    <cellStyle name="Standard 4 2 2 3 3 7 2" xfId="12986"/>
    <cellStyle name="Standard 4 2 2 3 3 7 3" xfId="12987"/>
    <cellStyle name="Standard 4 2 2 3 3 8" xfId="12988"/>
    <cellStyle name="Standard 4 2 2 3 3 8 2" xfId="12989"/>
    <cellStyle name="Standard 4 2 2 3 3 8 3" xfId="12990"/>
    <cellStyle name="Standard 4 2 2 3 3 9" xfId="12991"/>
    <cellStyle name="Standard 4 2 2 3 3 9 2" xfId="12992"/>
    <cellStyle name="Standard 4 2 2 3 4" xfId="12993"/>
    <cellStyle name="Standard 4 2 2 3 4 10" xfId="12994"/>
    <cellStyle name="Standard 4 2 2 3 4 2" xfId="12995"/>
    <cellStyle name="Standard 4 2 2 3 4 2 2" xfId="12996"/>
    <cellStyle name="Standard 4 2 2 3 4 2 2 2" xfId="12997"/>
    <cellStyle name="Standard 4 2 2 3 4 2 2 2 2" xfId="12998"/>
    <cellStyle name="Standard 4 2 2 3 4 2 2 2 2 2" xfId="12999"/>
    <cellStyle name="Standard 4 2 2 3 4 2 2 2 2 3" xfId="13000"/>
    <cellStyle name="Standard 4 2 2 3 4 2 2 2 3" xfId="13001"/>
    <cellStyle name="Standard 4 2 2 3 4 2 2 2 3 2" xfId="13002"/>
    <cellStyle name="Standard 4 2 2 3 4 2 2 2 3 3" xfId="13003"/>
    <cellStyle name="Standard 4 2 2 3 4 2 2 2 4" xfId="13004"/>
    <cellStyle name="Standard 4 2 2 3 4 2 2 2 4 2" xfId="13005"/>
    <cellStyle name="Standard 4 2 2 3 4 2 2 2 5" xfId="13006"/>
    <cellStyle name="Standard 4 2 2 3 4 2 2 2 6" xfId="13007"/>
    <cellStyle name="Standard 4 2 2 3 4 2 2 3" xfId="13008"/>
    <cellStyle name="Standard 4 2 2 3 4 2 2 3 2" xfId="13009"/>
    <cellStyle name="Standard 4 2 2 3 4 2 2 3 3" xfId="13010"/>
    <cellStyle name="Standard 4 2 2 3 4 2 2 4" xfId="13011"/>
    <cellStyle name="Standard 4 2 2 3 4 2 2 4 2" xfId="13012"/>
    <cellStyle name="Standard 4 2 2 3 4 2 2 4 3" xfId="13013"/>
    <cellStyle name="Standard 4 2 2 3 4 2 2 5" xfId="13014"/>
    <cellStyle name="Standard 4 2 2 3 4 2 2 5 2" xfId="13015"/>
    <cellStyle name="Standard 4 2 2 3 4 2 2 6" xfId="13016"/>
    <cellStyle name="Standard 4 2 2 3 4 2 2 7" xfId="13017"/>
    <cellStyle name="Standard 4 2 2 3 4 2 3" xfId="13018"/>
    <cellStyle name="Standard 4 2 2 3 4 2 3 2" xfId="13019"/>
    <cellStyle name="Standard 4 2 2 3 4 2 3 2 2" xfId="13020"/>
    <cellStyle name="Standard 4 2 2 3 4 2 3 2 3" xfId="13021"/>
    <cellStyle name="Standard 4 2 2 3 4 2 3 3" xfId="13022"/>
    <cellStyle name="Standard 4 2 2 3 4 2 3 3 2" xfId="13023"/>
    <cellStyle name="Standard 4 2 2 3 4 2 3 3 3" xfId="13024"/>
    <cellStyle name="Standard 4 2 2 3 4 2 3 4" xfId="13025"/>
    <cellStyle name="Standard 4 2 2 3 4 2 3 4 2" xfId="13026"/>
    <cellStyle name="Standard 4 2 2 3 4 2 3 5" xfId="13027"/>
    <cellStyle name="Standard 4 2 2 3 4 2 3 6" xfId="13028"/>
    <cellStyle name="Standard 4 2 2 3 4 2 4" xfId="13029"/>
    <cellStyle name="Standard 4 2 2 3 4 2 4 2" xfId="13030"/>
    <cellStyle name="Standard 4 2 2 3 4 2 4 3" xfId="13031"/>
    <cellStyle name="Standard 4 2 2 3 4 2 5" xfId="13032"/>
    <cellStyle name="Standard 4 2 2 3 4 2 5 2" xfId="13033"/>
    <cellStyle name="Standard 4 2 2 3 4 2 5 3" xfId="13034"/>
    <cellStyle name="Standard 4 2 2 3 4 2 6" xfId="13035"/>
    <cellStyle name="Standard 4 2 2 3 4 2 6 2" xfId="13036"/>
    <cellStyle name="Standard 4 2 2 3 4 2 7" xfId="13037"/>
    <cellStyle name="Standard 4 2 2 3 4 2 8" xfId="13038"/>
    <cellStyle name="Standard 4 2 2 3 4 3" xfId="13039"/>
    <cellStyle name="Standard 4 2 2 3 4 3 2" xfId="13040"/>
    <cellStyle name="Standard 4 2 2 3 4 3 2 2" xfId="13041"/>
    <cellStyle name="Standard 4 2 2 3 4 3 2 2 2" xfId="13042"/>
    <cellStyle name="Standard 4 2 2 3 4 3 2 2 2 2" xfId="13043"/>
    <cellStyle name="Standard 4 2 2 3 4 3 2 2 2 3" xfId="13044"/>
    <cellStyle name="Standard 4 2 2 3 4 3 2 2 3" xfId="13045"/>
    <cellStyle name="Standard 4 2 2 3 4 3 2 2 3 2" xfId="13046"/>
    <cellStyle name="Standard 4 2 2 3 4 3 2 2 3 3" xfId="13047"/>
    <cellStyle name="Standard 4 2 2 3 4 3 2 2 4" xfId="13048"/>
    <cellStyle name="Standard 4 2 2 3 4 3 2 2 4 2" xfId="13049"/>
    <cellStyle name="Standard 4 2 2 3 4 3 2 2 5" xfId="13050"/>
    <cellStyle name="Standard 4 2 2 3 4 3 2 2 6" xfId="13051"/>
    <cellStyle name="Standard 4 2 2 3 4 3 2 3" xfId="13052"/>
    <cellStyle name="Standard 4 2 2 3 4 3 2 3 2" xfId="13053"/>
    <cellStyle name="Standard 4 2 2 3 4 3 2 3 3" xfId="13054"/>
    <cellStyle name="Standard 4 2 2 3 4 3 2 4" xfId="13055"/>
    <cellStyle name="Standard 4 2 2 3 4 3 2 4 2" xfId="13056"/>
    <cellStyle name="Standard 4 2 2 3 4 3 2 4 3" xfId="13057"/>
    <cellStyle name="Standard 4 2 2 3 4 3 2 5" xfId="13058"/>
    <cellStyle name="Standard 4 2 2 3 4 3 2 5 2" xfId="13059"/>
    <cellStyle name="Standard 4 2 2 3 4 3 2 6" xfId="13060"/>
    <cellStyle name="Standard 4 2 2 3 4 3 2 7" xfId="13061"/>
    <cellStyle name="Standard 4 2 2 3 4 3 3" xfId="13062"/>
    <cellStyle name="Standard 4 2 2 3 4 3 3 2" xfId="13063"/>
    <cellStyle name="Standard 4 2 2 3 4 3 3 2 2" xfId="13064"/>
    <cellStyle name="Standard 4 2 2 3 4 3 3 2 3" xfId="13065"/>
    <cellStyle name="Standard 4 2 2 3 4 3 3 3" xfId="13066"/>
    <cellStyle name="Standard 4 2 2 3 4 3 3 3 2" xfId="13067"/>
    <cellStyle name="Standard 4 2 2 3 4 3 3 3 3" xfId="13068"/>
    <cellStyle name="Standard 4 2 2 3 4 3 3 4" xfId="13069"/>
    <cellStyle name="Standard 4 2 2 3 4 3 3 4 2" xfId="13070"/>
    <cellStyle name="Standard 4 2 2 3 4 3 3 5" xfId="13071"/>
    <cellStyle name="Standard 4 2 2 3 4 3 3 6" xfId="13072"/>
    <cellStyle name="Standard 4 2 2 3 4 3 4" xfId="13073"/>
    <cellStyle name="Standard 4 2 2 3 4 3 4 2" xfId="13074"/>
    <cellStyle name="Standard 4 2 2 3 4 3 4 3" xfId="13075"/>
    <cellStyle name="Standard 4 2 2 3 4 3 5" xfId="13076"/>
    <cellStyle name="Standard 4 2 2 3 4 3 5 2" xfId="13077"/>
    <cellStyle name="Standard 4 2 2 3 4 3 5 3" xfId="13078"/>
    <cellStyle name="Standard 4 2 2 3 4 3 6" xfId="13079"/>
    <cellStyle name="Standard 4 2 2 3 4 3 6 2" xfId="13080"/>
    <cellStyle name="Standard 4 2 2 3 4 3 7" xfId="13081"/>
    <cellStyle name="Standard 4 2 2 3 4 3 8" xfId="13082"/>
    <cellStyle name="Standard 4 2 2 3 4 4" xfId="13083"/>
    <cellStyle name="Standard 4 2 2 3 4 4 2" xfId="13084"/>
    <cellStyle name="Standard 4 2 2 3 4 4 2 2" xfId="13085"/>
    <cellStyle name="Standard 4 2 2 3 4 4 2 2 2" xfId="13086"/>
    <cellStyle name="Standard 4 2 2 3 4 4 2 2 3" xfId="13087"/>
    <cellStyle name="Standard 4 2 2 3 4 4 2 3" xfId="13088"/>
    <cellStyle name="Standard 4 2 2 3 4 4 2 3 2" xfId="13089"/>
    <cellStyle name="Standard 4 2 2 3 4 4 2 3 3" xfId="13090"/>
    <cellStyle name="Standard 4 2 2 3 4 4 2 4" xfId="13091"/>
    <cellStyle name="Standard 4 2 2 3 4 4 2 4 2" xfId="13092"/>
    <cellStyle name="Standard 4 2 2 3 4 4 2 5" xfId="13093"/>
    <cellStyle name="Standard 4 2 2 3 4 4 2 6" xfId="13094"/>
    <cellStyle name="Standard 4 2 2 3 4 4 3" xfId="13095"/>
    <cellStyle name="Standard 4 2 2 3 4 4 3 2" xfId="13096"/>
    <cellStyle name="Standard 4 2 2 3 4 4 3 3" xfId="13097"/>
    <cellStyle name="Standard 4 2 2 3 4 4 4" xfId="13098"/>
    <cellStyle name="Standard 4 2 2 3 4 4 4 2" xfId="13099"/>
    <cellStyle name="Standard 4 2 2 3 4 4 4 3" xfId="13100"/>
    <cellStyle name="Standard 4 2 2 3 4 4 5" xfId="13101"/>
    <cellStyle name="Standard 4 2 2 3 4 4 5 2" xfId="13102"/>
    <cellStyle name="Standard 4 2 2 3 4 4 6" xfId="13103"/>
    <cellStyle name="Standard 4 2 2 3 4 4 7" xfId="13104"/>
    <cellStyle name="Standard 4 2 2 3 4 5" xfId="13105"/>
    <cellStyle name="Standard 4 2 2 3 4 5 2" xfId="13106"/>
    <cellStyle name="Standard 4 2 2 3 4 5 2 2" xfId="13107"/>
    <cellStyle name="Standard 4 2 2 3 4 5 2 3" xfId="13108"/>
    <cellStyle name="Standard 4 2 2 3 4 5 3" xfId="13109"/>
    <cellStyle name="Standard 4 2 2 3 4 5 3 2" xfId="13110"/>
    <cellStyle name="Standard 4 2 2 3 4 5 3 3" xfId="13111"/>
    <cellStyle name="Standard 4 2 2 3 4 5 4" xfId="13112"/>
    <cellStyle name="Standard 4 2 2 3 4 5 4 2" xfId="13113"/>
    <cellStyle name="Standard 4 2 2 3 4 5 5" xfId="13114"/>
    <cellStyle name="Standard 4 2 2 3 4 5 6" xfId="13115"/>
    <cellStyle name="Standard 4 2 2 3 4 6" xfId="13116"/>
    <cellStyle name="Standard 4 2 2 3 4 6 2" xfId="13117"/>
    <cellStyle name="Standard 4 2 2 3 4 6 3" xfId="13118"/>
    <cellStyle name="Standard 4 2 2 3 4 7" xfId="13119"/>
    <cellStyle name="Standard 4 2 2 3 4 7 2" xfId="13120"/>
    <cellStyle name="Standard 4 2 2 3 4 7 3" xfId="13121"/>
    <cellStyle name="Standard 4 2 2 3 4 8" xfId="13122"/>
    <cellStyle name="Standard 4 2 2 3 4 8 2" xfId="13123"/>
    <cellStyle name="Standard 4 2 2 3 4 9" xfId="13124"/>
    <cellStyle name="Standard 4 2 2 3 5" xfId="13125"/>
    <cellStyle name="Standard 4 2 2 3 5 2" xfId="13126"/>
    <cellStyle name="Standard 4 2 2 3 5 2 2" xfId="13127"/>
    <cellStyle name="Standard 4 2 2 3 5 2 2 2" xfId="13128"/>
    <cellStyle name="Standard 4 2 2 3 5 2 2 2 2" xfId="13129"/>
    <cellStyle name="Standard 4 2 2 3 5 2 2 2 3" xfId="13130"/>
    <cellStyle name="Standard 4 2 2 3 5 2 2 3" xfId="13131"/>
    <cellStyle name="Standard 4 2 2 3 5 2 2 3 2" xfId="13132"/>
    <cellStyle name="Standard 4 2 2 3 5 2 2 3 3" xfId="13133"/>
    <cellStyle name="Standard 4 2 2 3 5 2 2 4" xfId="13134"/>
    <cellStyle name="Standard 4 2 2 3 5 2 2 4 2" xfId="13135"/>
    <cellStyle name="Standard 4 2 2 3 5 2 2 5" xfId="13136"/>
    <cellStyle name="Standard 4 2 2 3 5 2 2 6" xfId="13137"/>
    <cellStyle name="Standard 4 2 2 3 5 2 3" xfId="13138"/>
    <cellStyle name="Standard 4 2 2 3 5 2 3 2" xfId="13139"/>
    <cellStyle name="Standard 4 2 2 3 5 2 3 3" xfId="13140"/>
    <cellStyle name="Standard 4 2 2 3 5 2 4" xfId="13141"/>
    <cellStyle name="Standard 4 2 2 3 5 2 4 2" xfId="13142"/>
    <cellStyle name="Standard 4 2 2 3 5 2 4 3" xfId="13143"/>
    <cellStyle name="Standard 4 2 2 3 5 2 5" xfId="13144"/>
    <cellStyle name="Standard 4 2 2 3 5 2 5 2" xfId="13145"/>
    <cellStyle name="Standard 4 2 2 3 5 2 6" xfId="13146"/>
    <cellStyle name="Standard 4 2 2 3 5 2 7" xfId="13147"/>
    <cellStyle name="Standard 4 2 2 3 5 3" xfId="13148"/>
    <cellStyle name="Standard 4 2 2 3 5 3 2" xfId="13149"/>
    <cellStyle name="Standard 4 2 2 3 5 3 2 2" xfId="13150"/>
    <cellStyle name="Standard 4 2 2 3 5 3 2 3" xfId="13151"/>
    <cellStyle name="Standard 4 2 2 3 5 3 3" xfId="13152"/>
    <cellStyle name="Standard 4 2 2 3 5 3 3 2" xfId="13153"/>
    <cellStyle name="Standard 4 2 2 3 5 3 3 3" xfId="13154"/>
    <cellStyle name="Standard 4 2 2 3 5 3 4" xfId="13155"/>
    <cellStyle name="Standard 4 2 2 3 5 3 4 2" xfId="13156"/>
    <cellStyle name="Standard 4 2 2 3 5 3 5" xfId="13157"/>
    <cellStyle name="Standard 4 2 2 3 5 3 6" xfId="13158"/>
    <cellStyle name="Standard 4 2 2 3 5 4" xfId="13159"/>
    <cellStyle name="Standard 4 2 2 3 5 4 2" xfId="13160"/>
    <cellStyle name="Standard 4 2 2 3 5 4 3" xfId="13161"/>
    <cellStyle name="Standard 4 2 2 3 5 5" xfId="13162"/>
    <cellStyle name="Standard 4 2 2 3 5 5 2" xfId="13163"/>
    <cellStyle name="Standard 4 2 2 3 5 5 3" xfId="13164"/>
    <cellStyle name="Standard 4 2 2 3 5 6" xfId="13165"/>
    <cellStyle name="Standard 4 2 2 3 5 6 2" xfId="13166"/>
    <cellStyle name="Standard 4 2 2 3 5 7" xfId="13167"/>
    <cellStyle name="Standard 4 2 2 3 5 8" xfId="13168"/>
    <cellStyle name="Standard 4 2 2 3 6" xfId="13169"/>
    <cellStyle name="Standard 4 2 2 3 6 2" xfId="13170"/>
    <cellStyle name="Standard 4 2 2 3 6 2 2" xfId="13171"/>
    <cellStyle name="Standard 4 2 2 3 6 2 2 2" xfId="13172"/>
    <cellStyle name="Standard 4 2 2 3 6 2 2 2 2" xfId="13173"/>
    <cellStyle name="Standard 4 2 2 3 6 2 2 2 3" xfId="13174"/>
    <cellStyle name="Standard 4 2 2 3 6 2 2 3" xfId="13175"/>
    <cellStyle name="Standard 4 2 2 3 6 2 2 3 2" xfId="13176"/>
    <cellStyle name="Standard 4 2 2 3 6 2 2 3 3" xfId="13177"/>
    <cellStyle name="Standard 4 2 2 3 6 2 2 4" xfId="13178"/>
    <cellStyle name="Standard 4 2 2 3 6 2 2 4 2" xfId="13179"/>
    <cellStyle name="Standard 4 2 2 3 6 2 2 5" xfId="13180"/>
    <cellStyle name="Standard 4 2 2 3 6 2 2 6" xfId="13181"/>
    <cellStyle name="Standard 4 2 2 3 6 2 3" xfId="13182"/>
    <cellStyle name="Standard 4 2 2 3 6 2 3 2" xfId="13183"/>
    <cellStyle name="Standard 4 2 2 3 6 2 3 3" xfId="13184"/>
    <cellStyle name="Standard 4 2 2 3 6 2 4" xfId="13185"/>
    <cellStyle name="Standard 4 2 2 3 6 2 4 2" xfId="13186"/>
    <cellStyle name="Standard 4 2 2 3 6 2 4 3" xfId="13187"/>
    <cellStyle name="Standard 4 2 2 3 6 2 5" xfId="13188"/>
    <cellStyle name="Standard 4 2 2 3 6 2 5 2" xfId="13189"/>
    <cellStyle name="Standard 4 2 2 3 6 2 6" xfId="13190"/>
    <cellStyle name="Standard 4 2 2 3 6 2 7" xfId="13191"/>
    <cellStyle name="Standard 4 2 2 3 6 3" xfId="13192"/>
    <cellStyle name="Standard 4 2 2 3 6 3 2" xfId="13193"/>
    <cellStyle name="Standard 4 2 2 3 6 3 2 2" xfId="13194"/>
    <cellStyle name="Standard 4 2 2 3 6 3 2 3" xfId="13195"/>
    <cellStyle name="Standard 4 2 2 3 6 3 3" xfId="13196"/>
    <cellStyle name="Standard 4 2 2 3 6 3 3 2" xfId="13197"/>
    <cellStyle name="Standard 4 2 2 3 6 3 3 3" xfId="13198"/>
    <cellStyle name="Standard 4 2 2 3 6 3 4" xfId="13199"/>
    <cellStyle name="Standard 4 2 2 3 6 3 4 2" xfId="13200"/>
    <cellStyle name="Standard 4 2 2 3 6 3 5" xfId="13201"/>
    <cellStyle name="Standard 4 2 2 3 6 3 6" xfId="13202"/>
    <cellStyle name="Standard 4 2 2 3 6 4" xfId="13203"/>
    <cellStyle name="Standard 4 2 2 3 6 4 2" xfId="13204"/>
    <cellStyle name="Standard 4 2 2 3 6 4 3" xfId="13205"/>
    <cellStyle name="Standard 4 2 2 3 6 5" xfId="13206"/>
    <cellStyle name="Standard 4 2 2 3 6 5 2" xfId="13207"/>
    <cellStyle name="Standard 4 2 2 3 6 5 3" xfId="13208"/>
    <cellStyle name="Standard 4 2 2 3 6 6" xfId="13209"/>
    <cellStyle name="Standard 4 2 2 3 6 6 2" xfId="13210"/>
    <cellStyle name="Standard 4 2 2 3 6 7" xfId="13211"/>
    <cellStyle name="Standard 4 2 2 3 6 8" xfId="13212"/>
    <cellStyle name="Standard 4 2 2 3 7" xfId="13213"/>
    <cellStyle name="Standard 4 2 2 3 7 2" xfId="13214"/>
    <cellStyle name="Standard 4 2 2 3 7 2 2" xfId="13215"/>
    <cellStyle name="Standard 4 2 2 3 7 2 2 2" xfId="13216"/>
    <cellStyle name="Standard 4 2 2 3 7 2 2 3" xfId="13217"/>
    <cellStyle name="Standard 4 2 2 3 7 2 3" xfId="13218"/>
    <cellStyle name="Standard 4 2 2 3 7 2 3 2" xfId="13219"/>
    <cellStyle name="Standard 4 2 2 3 7 2 3 3" xfId="13220"/>
    <cellStyle name="Standard 4 2 2 3 7 2 4" xfId="13221"/>
    <cellStyle name="Standard 4 2 2 3 7 2 4 2" xfId="13222"/>
    <cellStyle name="Standard 4 2 2 3 7 2 5" xfId="13223"/>
    <cellStyle name="Standard 4 2 2 3 7 2 6" xfId="13224"/>
    <cellStyle name="Standard 4 2 2 3 7 3" xfId="13225"/>
    <cellStyle name="Standard 4 2 2 3 7 3 2" xfId="13226"/>
    <cellStyle name="Standard 4 2 2 3 7 3 3" xfId="13227"/>
    <cellStyle name="Standard 4 2 2 3 7 4" xfId="13228"/>
    <cellStyle name="Standard 4 2 2 3 7 4 2" xfId="13229"/>
    <cellStyle name="Standard 4 2 2 3 7 4 3" xfId="13230"/>
    <cellStyle name="Standard 4 2 2 3 7 5" xfId="13231"/>
    <cellStyle name="Standard 4 2 2 3 7 5 2" xfId="13232"/>
    <cellStyle name="Standard 4 2 2 3 7 6" xfId="13233"/>
    <cellStyle name="Standard 4 2 2 3 7 7" xfId="13234"/>
    <cellStyle name="Standard 4 2 2 3 8" xfId="13235"/>
    <cellStyle name="Standard 4 2 2 3 8 2" xfId="13236"/>
    <cellStyle name="Standard 4 2 2 3 8 2 2" xfId="13237"/>
    <cellStyle name="Standard 4 2 2 3 8 2 3" xfId="13238"/>
    <cellStyle name="Standard 4 2 2 3 8 3" xfId="13239"/>
    <cellStyle name="Standard 4 2 2 3 8 3 2" xfId="13240"/>
    <cellStyle name="Standard 4 2 2 3 8 3 3" xfId="13241"/>
    <cellStyle name="Standard 4 2 2 3 8 4" xfId="13242"/>
    <cellStyle name="Standard 4 2 2 3 8 4 2" xfId="13243"/>
    <cellStyle name="Standard 4 2 2 3 8 5" xfId="13244"/>
    <cellStyle name="Standard 4 2 2 3 8 6" xfId="13245"/>
    <cellStyle name="Standard 4 2 2 3 9" xfId="13246"/>
    <cellStyle name="Standard 4 2 2 3 9 2" xfId="13247"/>
    <cellStyle name="Standard 4 2 2 3 9 3" xfId="13248"/>
    <cellStyle name="Standard 4 2 2 4" xfId="13249"/>
    <cellStyle name="Standard 4 2 2 4 10" xfId="13250"/>
    <cellStyle name="Standard 4 2 2 4 10 2" xfId="13251"/>
    <cellStyle name="Standard 4 2 2 4 11" xfId="13252"/>
    <cellStyle name="Standard 4 2 2 4 12" xfId="13253"/>
    <cellStyle name="Standard 4 2 2 4 2" xfId="13254"/>
    <cellStyle name="Standard 4 2 2 4 2 10" xfId="13255"/>
    <cellStyle name="Standard 4 2 2 4 2 11" xfId="13256"/>
    <cellStyle name="Standard 4 2 2 4 2 2" xfId="13257"/>
    <cellStyle name="Standard 4 2 2 4 2 2 10" xfId="13258"/>
    <cellStyle name="Standard 4 2 2 4 2 2 2" xfId="13259"/>
    <cellStyle name="Standard 4 2 2 4 2 2 2 2" xfId="13260"/>
    <cellStyle name="Standard 4 2 2 4 2 2 2 2 2" xfId="13261"/>
    <cellStyle name="Standard 4 2 2 4 2 2 2 2 2 2" xfId="13262"/>
    <cellStyle name="Standard 4 2 2 4 2 2 2 2 2 2 2" xfId="13263"/>
    <cellStyle name="Standard 4 2 2 4 2 2 2 2 2 2 3" xfId="13264"/>
    <cellStyle name="Standard 4 2 2 4 2 2 2 2 2 3" xfId="13265"/>
    <cellStyle name="Standard 4 2 2 4 2 2 2 2 2 3 2" xfId="13266"/>
    <cellStyle name="Standard 4 2 2 4 2 2 2 2 2 3 3" xfId="13267"/>
    <cellStyle name="Standard 4 2 2 4 2 2 2 2 2 4" xfId="13268"/>
    <cellStyle name="Standard 4 2 2 4 2 2 2 2 2 4 2" xfId="13269"/>
    <cellStyle name="Standard 4 2 2 4 2 2 2 2 2 5" xfId="13270"/>
    <cellStyle name="Standard 4 2 2 4 2 2 2 2 2 6" xfId="13271"/>
    <cellStyle name="Standard 4 2 2 4 2 2 2 2 3" xfId="13272"/>
    <cellStyle name="Standard 4 2 2 4 2 2 2 2 3 2" xfId="13273"/>
    <cellStyle name="Standard 4 2 2 4 2 2 2 2 3 3" xfId="13274"/>
    <cellStyle name="Standard 4 2 2 4 2 2 2 2 4" xfId="13275"/>
    <cellStyle name="Standard 4 2 2 4 2 2 2 2 4 2" xfId="13276"/>
    <cellStyle name="Standard 4 2 2 4 2 2 2 2 4 3" xfId="13277"/>
    <cellStyle name="Standard 4 2 2 4 2 2 2 2 5" xfId="13278"/>
    <cellStyle name="Standard 4 2 2 4 2 2 2 2 5 2" xfId="13279"/>
    <cellStyle name="Standard 4 2 2 4 2 2 2 2 6" xfId="13280"/>
    <cellStyle name="Standard 4 2 2 4 2 2 2 2 7" xfId="13281"/>
    <cellStyle name="Standard 4 2 2 4 2 2 2 3" xfId="13282"/>
    <cellStyle name="Standard 4 2 2 4 2 2 2 3 2" xfId="13283"/>
    <cellStyle name="Standard 4 2 2 4 2 2 2 3 2 2" xfId="13284"/>
    <cellStyle name="Standard 4 2 2 4 2 2 2 3 2 3" xfId="13285"/>
    <cellStyle name="Standard 4 2 2 4 2 2 2 3 3" xfId="13286"/>
    <cellStyle name="Standard 4 2 2 4 2 2 2 3 3 2" xfId="13287"/>
    <cellStyle name="Standard 4 2 2 4 2 2 2 3 3 3" xfId="13288"/>
    <cellStyle name="Standard 4 2 2 4 2 2 2 3 4" xfId="13289"/>
    <cellStyle name="Standard 4 2 2 4 2 2 2 3 4 2" xfId="13290"/>
    <cellStyle name="Standard 4 2 2 4 2 2 2 3 5" xfId="13291"/>
    <cellStyle name="Standard 4 2 2 4 2 2 2 3 6" xfId="13292"/>
    <cellStyle name="Standard 4 2 2 4 2 2 2 4" xfId="13293"/>
    <cellStyle name="Standard 4 2 2 4 2 2 2 4 2" xfId="13294"/>
    <cellStyle name="Standard 4 2 2 4 2 2 2 4 3" xfId="13295"/>
    <cellStyle name="Standard 4 2 2 4 2 2 2 5" xfId="13296"/>
    <cellStyle name="Standard 4 2 2 4 2 2 2 5 2" xfId="13297"/>
    <cellStyle name="Standard 4 2 2 4 2 2 2 5 3" xfId="13298"/>
    <cellStyle name="Standard 4 2 2 4 2 2 2 6" xfId="13299"/>
    <cellStyle name="Standard 4 2 2 4 2 2 2 6 2" xfId="13300"/>
    <cellStyle name="Standard 4 2 2 4 2 2 2 7" xfId="13301"/>
    <cellStyle name="Standard 4 2 2 4 2 2 2 8" xfId="13302"/>
    <cellStyle name="Standard 4 2 2 4 2 2 3" xfId="13303"/>
    <cellStyle name="Standard 4 2 2 4 2 2 3 2" xfId="13304"/>
    <cellStyle name="Standard 4 2 2 4 2 2 3 2 2" xfId="13305"/>
    <cellStyle name="Standard 4 2 2 4 2 2 3 2 2 2" xfId="13306"/>
    <cellStyle name="Standard 4 2 2 4 2 2 3 2 2 2 2" xfId="13307"/>
    <cellStyle name="Standard 4 2 2 4 2 2 3 2 2 2 3" xfId="13308"/>
    <cellStyle name="Standard 4 2 2 4 2 2 3 2 2 3" xfId="13309"/>
    <cellStyle name="Standard 4 2 2 4 2 2 3 2 2 3 2" xfId="13310"/>
    <cellStyle name="Standard 4 2 2 4 2 2 3 2 2 3 3" xfId="13311"/>
    <cellStyle name="Standard 4 2 2 4 2 2 3 2 2 4" xfId="13312"/>
    <cellStyle name="Standard 4 2 2 4 2 2 3 2 2 4 2" xfId="13313"/>
    <cellStyle name="Standard 4 2 2 4 2 2 3 2 2 5" xfId="13314"/>
    <cellStyle name="Standard 4 2 2 4 2 2 3 2 2 6" xfId="13315"/>
    <cellStyle name="Standard 4 2 2 4 2 2 3 2 3" xfId="13316"/>
    <cellStyle name="Standard 4 2 2 4 2 2 3 2 3 2" xfId="13317"/>
    <cellStyle name="Standard 4 2 2 4 2 2 3 2 3 3" xfId="13318"/>
    <cellStyle name="Standard 4 2 2 4 2 2 3 2 4" xfId="13319"/>
    <cellStyle name="Standard 4 2 2 4 2 2 3 2 4 2" xfId="13320"/>
    <cellStyle name="Standard 4 2 2 4 2 2 3 2 4 3" xfId="13321"/>
    <cellStyle name="Standard 4 2 2 4 2 2 3 2 5" xfId="13322"/>
    <cellStyle name="Standard 4 2 2 4 2 2 3 2 5 2" xfId="13323"/>
    <cellStyle name="Standard 4 2 2 4 2 2 3 2 6" xfId="13324"/>
    <cellStyle name="Standard 4 2 2 4 2 2 3 2 7" xfId="13325"/>
    <cellStyle name="Standard 4 2 2 4 2 2 3 3" xfId="13326"/>
    <cellStyle name="Standard 4 2 2 4 2 2 3 3 2" xfId="13327"/>
    <cellStyle name="Standard 4 2 2 4 2 2 3 3 2 2" xfId="13328"/>
    <cellStyle name="Standard 4 2 2 4 2 2 3 3 2 3" xfId="13329"/>
    <cellStyle name="Standard 4 2 2 4 2 2 3 3 3" xfId="13330"/>
    <cellStyle name="Standard 4 2 2 4 2 2 3 3 3 2" xfId="13331"/>
    <cellStyle name="Standard 4 2 2 4 2 2 3 3 3 3" xfId="13332"/>
    <cellStyle name="Standard 4 2 2 4 2 2 3 3 4" xfId="13333"/>
    <cellStyle name="Standard 4 2 2 4 2 2 3 3 4 2" xfId="13334"/>
    <cellStyle name="Standard 4 2 2 4 2 2 3 3 5" xfId="13335"/>
    <cellStyle name="Standard 4 2 2 4 2 2 3 3 6" xfId="13336"/>
    <cellStyle name="Standard 4 2 2 4 2 2 3 4" xfId="13337"/>
    <cellStyle name="Standard 4 2 2 4 2 2 3 4 2" xfId="13338"/>
    <cellStyle name="Standard 4 2 2 4 2 2 3 4 3" xfId="13339"/>
    <cellStyle name="Standard 4 2 2 4 2 2 3 5" xfId="13340"/>
    <cellStyle name="Standard 4 2 2 4 2 2 3 5 2" xfId="13341"/>
    <cellStyle name="Standard 4 2 2 4 2 2 3 5 3" xfId="13342"/>
    <cellStyle name="Standard 4 2 2 4 2 2 3 6" xfId="13343"/>
    <cellStyle name="Standard 4 2 2 4 2 2 3 6 2" xfId="13344"/>
    <cellStyle name="Standard 4 2 2 4 2 2 3 7" xfId="13345"/>
    <cellStyle name="Standard 4 2 2 4 2 2 3 8" xfId="13346"/>
    <cellStyle name="Standard 4 2 2 4 2 2 4" xfId="13347"/>
    <cellStyle name="Standard 4 2 2 4 2 2 4 2" xfId="13348"/>
    <cellStyle name="Standard 4 2 2 4 2 2 4 2 2" xfId="13349"/>
    <cellStyle name="Standard 4 2 2 4 2 2 4 2 2 2" xfId="13350"/>
    <cellStyle name="Standard 4 2 2 4 2 2 4 2 2 3" xfId="13351"/>
    <cellStyle name="Standard 4 2 2 4 2 2 4 2 3" xfId="13352"/>
    <cellStyle name="Standard 4 2 2 4 2 2 4 2 3 2" xfId="13353"/>
    <cellStyle name="Standard 4 2 2 4 2 2 4 2 3 3" xfId="13354"/>
    <cellStyle name="Standard 4 2 2 4 2 2 4 2 4" xfId="13355"/>
    <cellStyle name="Standard 4 2 2 4 2 2 4 2 4 2" xfId="13356"/>
    <cellStyle name="Standard 4 2 2 4 2 2 4 2 5" xfId="13357"/>
    <cellStyle name="Standard 4 2 2 4 2 2 4 2 6" xfId="13358"/>
    <cellStyle name="Standard 4 2 2 4 2 2 4 3" xfId="13359"/>
    <cellStyle name="Standard 4 2 2 4 2 2 4 3 2" xfId="13360"/>
    <cellStyle name="Standard 4 2 2 4 2 2 4 3 3" xfId="13361"/>
    <cellStyle name="Standard 4 2 2 4 2 2 4 4" xfId="13362"/>
    <cellStyle name="Standard 4 2 2 4 2 2 4 4 2" xfId="13363"/>
    <cellStyle name="Standard 4 2 2 4 2 2 4 4 3" xfId="13364"/>
    <cellStyle name="Standard 4 2 2 4 2 2 4 5" xfId="13365"/>
    <cellStyle name="Standard 4 2 2 4 2 2 4 5 2" xfId="13366"/>
    <cellStyle name="Standard 4 2 2 4 2 2 4 6" xfId="13367"/>
    <cellStyle name="Standard 4 2 2 4 2 2 4 7" xfId="13368"/>
    <cellStyle name="Standard 4 2 2 4 2 2 5" xfId="13369"/>
    <cellStyle name="Standard 4 2 2 4 2 2 5 2" xfId="13370"/>
    <cellStyle name="Standard 4 2 2 4 2 2 5 2 2" xfId="13371"/>
    <cellStyle name="Standard 4 2 2 4 2 2 5 2 3" xfId="13372"/>
    <cellStyle name="Standard 4 2 2 4 2 2 5 3" xfId="13373"/>
    <cellStyle name="Standard 4 2 2 4 2 2 5 3 2" xfId="13374"/>
    <cellStyle name="Standard 4 2 2 4 2 2 5 3 3" xfId="13375"/>
    <cellStyle name="Standard 4 2 2 4 2 2 5 4" xfId="13376"/>
    <cellStyle name="Standard 4 2 2 4 2 2 5 4 2" xfId="13377"/>
    <cellStyle name="Standard 4 2 2 4 2 2 5 5" xfId="13378"/>
    <cellStyle name="Standard 4 2 2 4 2 2 5 6" xfId="13379"/>
    <cellStyle name="Standard 4 2 2 4 2 2 6" xfId="13380"/>
    <cellStyle name="Standard 4 2 2 4 2 2 6 2" xfId="13381"/>
    <cellStyle name="Standard 4 2 2 4 2 2 6 3" xfId="13382"/>
    <cellStyle name="Standard 4 2 2 4 2 2 7" xfId="13383"/>
    <cellStyle name="Standard 4 2 2 4 2 2 7 2" xfId="13384"/>
    <cellStyle name="Standard 4 2 2 4 2 2 7 3" xfId="13385"/>
    <cellStyle name="Standard 4 2 2 4 2 2 8" xfId="13386"/>
    <cellStyle name="Standard 4 2 2 4 2 2 8 2" xfId="13387"/>
    <cellStyle name="Standard 4 2 2 4 2 2 9" xfId="13388"/>
    <cellStyle name="Standard 4 2 2 4 2 3" xfId="13389"/>
    <cellStyle name="Standard 4 2 2 4 2 3 2" xfId="13390"/>
    <cellStyle name="Standard 4 2 2 4 2 3 2 2" xfId="13391"/>
    <cellStyle name="Standard 4 2 2 4 2 3 2 2 2" xfId="13392"/>
    <cellStyle name="Standard 4 2 2 4 2 3 2 2 2 2" xfId="13393"/>
    <cellStyle name="Standard 4 2 2 4 2 3 2 2 2 3" xfId="13394"/>
    <cellStyle name="Standard 4 2 2 4 2 3 2 2 3" xfId="13395"/>
    <cellStyle name="Standard 4 2 2 4 2 3 2 2 3 2" xfId="13396"/>
    <cellStyle name="Standard 4 2 2 4 2 3 2 2 3 3" xfId="13397"/>
    <cellStyle name="Standard 4 2 2 4 2 3 2 2 4" xfId="13398"/>
    <cellStyle name="Standard 4 2 2 4 2 3 2 2 4 2" xfId="13399"/>
    <cellStyle name="Standard 4 2 2 4 2 3 2 2 5" xfId="13400"/>
    <cellStyle name="Standard 4 2 2 4 2 3 2 2 6" xfId="13401"/>
    <cellStyle name="Standard 4 2 2 4 2 3 2 3" xfId="13402"/>
    <cellStyle name="Standard 4 2 2 4 2 3 2 3 2" xfId="13403"/>
    <cellStyle name="Standard 4 2 2 4 2 3 2 3 3" xfId="13404"/>
    <cellStyle name="Standard 4 2 2 4 2 3 2 4" xfId="13405"/>
    <cellStyle name="Standard 4 2 2 4 2 3 2 4 2" xfId="13406"/>
    <cellStyle name="Standard 4 2 2 4 2 3 2 4 3" xfId="13407"/>
    <cellStyle name="Standard 4 2 2 4 2 3 2 5" xfId="13408"/>
    <cellStyle name="Standard 4 2 2 4 2 3 2 5 2" xfId="13409"/>
    <cellStyle name="Standard 4 2 2 4 2 3 2 6" xfId="13410"/>
    <cellStyle name="Standard 4 2 2 4 2 3 2 7" xfId="13411"/>
    <cellStyle name="Standard 4 2 2 4 2 3 3" xfId="13412"/>
    <cellStyle name="Standard 4 2 2 4 2 3 3 2" xfId="13413"/>
    <cellStyle name="Standard 4 2 2 4 2 3 3 2 2" xfId="13414"/>
    <cellStyle name="Standard 4 2 2 4 2 3 3 2 3" xfId="13415"/>
    <cellStyle name="Standard 4 2 2 4 2 3 3 3" xfId="13416"/>
    <cellStyle name="Standard 4 2 2 4 2 3 3 3 2" xfId="13417"/>
    <cellStyle name="Standard 4 2 2 4 2 3 3 3 3" xfId="13418"/>
    <cellStyle name="Standard 4 2 2 4 2 3 3 4" xfId="13419"/>
    <cellStyle name="Standard 4 2 2 4 2 3 3 4 2" xfId="13420"/>
    <cellStyle name="Standard 4 2 2 4 2 3 3 5" xfId="13421"/>
    <cellStyle name="Standard 4 2 2 4 2 3 3 6" xfId="13422"/>
    <cellStyle name="Standard 4 2 2 4 2 3 4" xfId="13423"/>
    <cellStyle name="Standard 4 2 2 4 2 3 4 2" xfId="13424"/>
    <cellStyle name="Standard 4 2 2 4 2 3 4 3" xfId="13425"/>
    <cellStyle name="Standard 4 2 2 4 2 3 5" xfId="13426"/>
    <cellStyle name="Standard 4 2 2 4 2 3 5 2" xfId="13427"/>
    <cellStyle name="Standard 4 2 2 4 2 3 5 3" xfId="13428"/>
    <cellStyle name="Standard 4 2 2 4 2 3 6" xfId="13429"/>
    <cellStyle name="Standard 4 2 2 4 2 3 6 2" xfId="13430"/>
    <cellStyle name="Standard 4 2 2 4 2 3 7" xfId="13431"/>
    <cellStyle name="Standard 4 2 2 4 2 3 8" xfId="13432"/>
    <cellStyle name="Standard 4 2 2 4 2 4" xfId="13433"/>
    <cellStyle name="Standard 4 2 2 4 2 4 2" xfId="13434"/>
    <cellStyle name="Standard 4 2 2 4 2 4 2 2" xfId="13435"/>
    <cellStyle name="Standard 4 2 2 4 2 4 2 2 2" xfId="13436"/>
    <cellStyle name="Standard 4 2 2 4 2 4 2 2 2 2" xfId="13437"/>
    <cellStyle name="Standard 4 2 2 4 2 4 2 2 2 3" xfId="13438"/>
    <cellStyle name="Standard 4 2 2 4 2 4 2 2 3" xfId="13439"/>
    <cellStyle name="Standard 4 2 2 4 2 4 2 2 3 2" xfId="13440"/>
    <cellStyle name="Standard 4 2 2 4 2 4 2 2 3 3" xfId="13441"/>
    <cellStyle name="Standard 4 2 2 4 2 4 2 2 4" xfId="13442"/>
    <cellStyle name="Standard 4 2 2 4 2 4 2 2 4 2" xfId="13443"/>
    <cellStyle name="Standard 4 2 2 4 2 4 2 2 5" xfId="13444"/>
    <cellStyle name="Standard 4 2 2 4 2 4 2 2 6" xfId="13445"/>
    <cellStyle name="Standard 4 2 2 4 2 4 2 3" xfId="13446"/>
    <cellStyle name="Standard 4 2 2 4 2 4 2 3 2" xfId="13447"/>
    <cellStyle name="Standard 4 2 2 4 2 4 2 3 3" xfId="13448"/>
    <cellStyle name="Standard 4 2 2 4 2 4 2 4" xfId="13449"/>
    <cellStyle name="Standard 4 2 2 4 2 4 2 4 2" xfId="13450"/>
    <cellStyle name="Standard 4 2 2 4 2 4 2 4 3" xfId="13451"/>
    <cellStyle name="Standard 4 2 2 4 2 4 2 5" xfId="13452"/>
    <cellStyle name="Standard 4 2 2 4 2 4 2 5 2" xfId="13453"/>
    <cellStyle name="Standard 4 2 2 4 2 4 2 6" xfId="13454"/>
    <cellStyle name="Standard 4 2 2 4 2 4 2 7" xfId="13455"/>
    <cellStyle name="Standard 4 2 2 4 2 4 3" xfId="13456"/>
    <cellStyle name="Standard 4 2 2 4 2 4 3 2" xfId="13457"/>
    <cellStyle name="Standard 4 2 2 4 2 4 3 2 2" xfId="13458"/>
    <cellStyle name="Standard 4 2 2 4 2 4 3 2 3" xfId="13459"/>
    <cellStyle name="Standard 4 2 2 4 2 4 3 3" xfId="13460"/>
    <cellStyle name="Standard 4 2 2 4 2 4 3 3 2" xfId="13461"/>
    <cellStyle name="Standard 4 2 2 4 2 4 3 3 3" xfId="13462"/>
    <cellStyle name="Standard 4 2 2 4 2 4 3 4" xfId="13463"/>
    <cellStyle name="Standard 4 2 2 4 2 4 3 4 2" xfId="13464"/>
    <cellStyle name="Standard 4 2 2 4 2 4 3 5" xfId="13465"/>
    <cellStyle name="Standard 4 2 2 4 2 4 3 6" xfId="13466"/>
    <cellStyle name="Standard 4 2 2 4 2 4 4" xfId="13467"/>
    <cellStyle name="Standard 4 2 2 4 2 4 4 2" xfId="13468"/>
    <cellStyle name="Standard 4 2 2 4 2 4 4 3" xfId="13469"/>
    <cellStyle name="Standard 4 2 2 4 2 4 5" xfId="13470"/>
    <cellStyle name="Standard 4 2 2 4 2 4 5 2" xfId="13471"/>
    <cellStyle name="Standard 4 2 2 4 2 4 5 3" xfId="13472"/>
    <cellStyle name="Standard 4 2 2 4 2 4 6" xfId="13473"/>
    <cellStyle name="Standard 4 2 2 4 2 4 6 2" xfId="13474"/>
    <cellStyle name="Standard 4 2 2 4 2 4 7" xfId="13475"/>
    <cellStyle name="Standard 4 2 2 4 2 4 8" xfId="13476"/>
    <cellStyle name="Standard 4 2 2 4 2 5" xfId="13477"/>
    <cellStyle name="Standard 4 2 2 4 2 5 2" xfId="13478"/>
    <cellStyle name="Standard 4 2 2 4 2 5 2 2" xfId="13479"/>
    <cellStyle name="Standard 4 2 2 4 2 5 2 2 2" xfId="13480"/>
    <cellStyle name="Standard 4 2 2 4 2 5 2 2 3" xfId="13481"/>
    <cellStyle name="Standard 4 2 2 4 2 5 2 3" xfId="13482"/>
    <cellStyle name="Standard 4 2 2 4 2 5 2 3 2" xfId="13483"/>
    <cellStyle name="Standard 4 2 2 4 2 5 2 3 3" xfId="13484"/>
    <cellStyle name="Standard 4 2 2 4 2 5 2 4" xfId="13485"/>
    <cellStyle name="Standard 4 2 2 4 2 5 2 4 2" xfId="13486"/>
    <cellStyle name="Standard 4 2 2 4 2 5 2 5" xfId="13487"/>
    <cellStyle name="Standard 4 2 2 4 2 5 2 6" xfId="13488"/>
    <cellStyle name="Standard 4 2 2 4 2 5 3" xfId="13489"/>
    <cellStyle name="Standard 4 2 2 4 2 5 3 2" xfId="13490"/>
    <cellStyle name="Standard 4 2 2 4 2 5 3 3" xfId="13491"/>
    <cellStyle name="Standard 4 2 2 4 2 5 4" xfId="13492"/>
    <cellStyle name="Standard 4 2 2 4 2 5 4 2" xfId="13493"/>
    <cellStyle name="Standard 4 2 2 4 2 5 4 3" xfId="13494"/>
    <cellStyle name="Standard 4 2 2 4 2 5 5" xfId="13495"/>
    <cellStyle name="Standard 4 2 2 4 2 5 5 2" xfId="13496"/>
    <cellStyle name="Standard 4 2 2 4 2 5 6" xfId="13497"/>
    <cellStyle name="Standard 4 2 2 4 2 5 7" xfId="13498"/>
    <cellStyle name="Standard 4 2 2 4 2 6" xfId="13499"/>
    <cellStyle name="Standard 4 2 2 4 2 6 2" xfId="13500"/>
    <cellStyle name="Standard 4 2 2 4 2 6 2 2" xfId="13501"/>
    <cellStyle name="Standard 4 2 2 4 2 6 2 3" xfId="13502"/>
    <cellStyle name="Standard 4 2 2 4 2 6 3" xfId="13503"/>
    <cellStyle name="Standard 4 2 2 4 2 6 3 2" xfId="13504"/>
    <cellStyle name="Standard 4 2 2 4 2 6 3 3" xfId="13505"/>
    <cellStyle name="Standard 4 2 2 4 2 6 4" xfId="13506"/>
    <cellStyle name="Standard 4 2 2 4 2 6 4 2" xfId="13507"/>
    <cellStyle name="Standard 4 2 2 4 2 6 5" xfId="13508"/>
    <cellStyle name="Standard 4 2 2 4 2 6 6" xfId="13509"/>
    <cellStyle name="Standard 4 2 2 4 2 7" xfId="13510"/>
    <cellStyle name="Standard 4 2 2 4 2 7 2" xfId="13511"/>
    <cellStyle name="Standard 4 2 2 4 2 7 3" xfId="13512"/>
    <cellStyle name="Standard 4 2 2 4 2 8" xfId="13513"/>
    <cellStyle name="Standard 4 2 2 4 2 8 2" xfId="13514"/>
    <cellStyle name="Standard 4 2 2 4 2 8 3" xfId="13515"/>
    <cellStyle name="Standard 4 2 2 4 2 9" xfId="13516"/>
    <cellStyle name="Standard 4 2 2 4 2 9 2" xfId="13517"/>
    <cellStyle name="Standard 4 2 2 4 3" xfId="13518"/>
    <cellStyle name="Standard 4 2 2 4 3 10" xfId="13519"/>
    <cellStyle name="Standard 4 2 2 4 3 2" xfId="13520"/>
    <cellStyle name="Standard 4 2 2 4 3 2 2" xfId="13521"/>
    <cellStyle name="Standard 4 2 2 4 3 2 2 2" xfId="13522"/>
    <cellStyle name="Standard 4 2 2 4 3 2 2 2 2" xfId="13523"/>
    <cellStyle name="Standard 4 2 2 4 3 2 2 2 2 2" xfId="13524"/>
    <cellStyle name="Standard 4 2 2 4 3 2 2 2 2 3" xfId="13525"/>
    <cellStyle name="Standard 4 2 2 4 3 2 2 2 3" xfId="13526"/>
    <cellStyle name="Standard 4 2 2 4 3 2 2 2 3 2" xfId="13527"/>
    <cellStyle name="Standard 4 2 2 4 3 2 2 2 3 3" xfId="13528"/>
    <cellStyle name="Standard 4 2 2 4 3 2 2 2 4" xfId="13529"/>
    <cellStyle name="Standard 4 2 2 4 3 2 2 2 4 2" xfId="13530"/>
    <cellStyle name="Standard 4 2 2 4 3 2 2 2 5" xfId="13531"/>
    <cellStyle name="Standard 4 2 2 4 3 2 2 2 6" xfId="13532"/>
    <cellStyle name="Standard 4 2 2 4 3 2 2 3" xfId="13533"/>
    <cellStyle name="Standard 4 2 2 4 3 2 2 3 2" xfId="13534"/>
    <cellStyle name="Standard 4 2 2 4 3 2 2 3 3" xfId="13535"/>
    <cellStyle name="Standard 4 2 2 4 3 2 2 4" xfId="13536"/>
    <cellStyle name="Standard 4 2 2 4 3 2 2 4 2" xfId="13537"/>
    <cellStyle name="Standard 4 2 2 4 3 2 2 4 3" xfId="13538"/>
    <cellStyle name="Standard 4 2 2 4 3 2 2 5" xfId="13539"/>
    <cellStyle name="Standard 4 2 2 4 3 2 2 5 2" xfId="13540"/>
    <cellStyle name="Standard 4 2 2 4 3 2 2 6" xfId="13541"/>
    <cellStyle name="Standard 4 2 2 4 3 2 2 7" xfId="13542"/>
    <cellStyle name="Standard 4 2 2 4 3 2 3" xfId="13543"/>
    <cellStyle name="Standard 4 2 2 4 3 2 3 2" xfId="13544"/>
    <cellStyle name="Standard 4 2 2 4 3 2 3 2 2" xfId="13545"/>
    <cellStyle name="Standard 4 2 2 4 3 2 3 2 3" xfId="13546"/>
    <cellStyle name="Standard 4 2 2 4 3 2 3 3" xfId="13547"/>
    <cellStyle name="Standard 4 2 2 4 3 2 3 3 2" xfId="13548"/>
    <cellStyle name="Standard 4 2 2 4 3 2 3 3 3" xfId="13549"/>
    <cellStyle name="Standard 4 2 2 4 3 2 3 4" xfId="13550"/>
    <cellStyle name="Standard 4 2 2 4 3 2 3 4 2" xfId="13551"/>
    <cellStyle name="Standard 4 2 2 4 3 2 3 5" xfId="13552"/>
    <cellStyle name="Standard 4 2 2 4 3 2 3 6" xfId="13553"/>
    <cellStyle name="Standard 4 2 2 4 3 2 4" xfId="13554"/>
    <cellStyle name="Standard 4 2 2 4 3 2 4 2" xfId="13555"/>
    <cellStyle name="Standard 4 2 2 4 3 2 4 3" xfId="13556"/>
    <cellStyle name="Standard 4 2 2 4 3 2 5" xfId="13557"/>
    <cellStyle name="Standard 4 2 2 4 3 2 5 2" xfId="13558"/>
    <cellStyle name="Standard 4 2 2 4 3 2 5 3" xfId="13559"/>
    <cellStyle name="Standard 4 2 2 4 3 2 6" xfId="13560"/>
    <cellStyle name="Standard 4 2 2 4 3 2 6 2" xfId="13561"/>
    <cellStyle name="Standard 4 2 2 4 3 2 7" xfId="13562"/>
    <cellStyle name="Standard 4 2 2 4 3 2 8" xfId="13563"/>
    <cellStyle name="Standard 4 2 2 4 3 3" xfId="13564"/>
    <cellStyle name="Standard 4 2 2 4 3 3 2" xfId="13565"/>
    <cellStyle name="Standard 4 2 2 4 3 3 2 2" xfId="13566"/>
    <cellStyle name="Standard 4 2 2 4 3 3 2 2 2" xfId="13567"/>
    <cellStyle name="Standard 4 2 2 4 3 3 2 2 2 2" xfId="13568"/>
    <cellStyle name="Standard 4 2 2 4 3 3 2 2 2 3" xfId="13569"/>
    <cellStyle name="Standard 4 2 2 4 3 3 2 2 3" xfId="13570"/>
    <cellStyle name="Standard 4 2 2 4 3 3 2 2 3 2" xfId="13571"/>
    <cellStyle name="Standard 4 2 2 4 3 3 2 2 3 3" xfId="13572"/>
    <cellStyle name="Standard 4 2 2 4 3 3 2 2 4" xfId="13573"/>
    <cellStyle name="Standard 4 2 2 4 3 3 2 2 4 2" xfId="13574"/>
    <cellStyle name="Standard 4 2 2 4 3 3 2 2 5" xfId="13575"/>
    <cellStyle name="Standard 4 2 2 4 3 3 2 2 6" xfId="13576"/>
    <cellStyle name="Standard 4 2 2 4 3 3 2 3" xfId="13577"/>
    <cellStyle name="Standard 4 2 2 4 3 3 2 3 2" xfId="13578"/>
    <cellStyle name="Standard 4 2 2 4 3 3 2 3 3" xfId="13579"/>
    <cellStyle name="Standard 4 2 2 4 3 3 2 4" xfId="13580"/>
    <cellStyle name="Standard 4 2 2 4 3 3 2 4 2" xfId="13581"/>
    <cellStyle name="Standard 4 2 2 4 3 3 2 4 3" xfId="13582"/>
    <cellStyle name="Standard 4 2 2 4 3 3 2 5" xfId="13583"/>
    <cellStyle name="Standard 4 2 2 4 3 3 2 5 2" xfId="13584"/>
    <cellStyle name="Standard 4 2 2 4 3 3 2 6" xfId="13585"/>
    <cellStyle name="Standard 4 2 2 4 3 3 2 7" xfId="13586"/>
    <cellStyle name="Standard 4 2 2 4 3 3 3" xfId="13587"/>
    <cellStyle name="Standard 4 2 2 4 3 3 3 2" xfId="13588"/>
    <cellStyle name="Standard 4 2 2 4 3 3 3 2 2" xfId="13589"/>
    <cellStyle name="Standard 4 2 2 4 3 3 3 2 3" xfId="13590"/>
    <cellStyle name="Standard 4 2 2 4 3 3 3 3" xfId="13591"/>
    <cellStyle name="Standard 4 2 2 4 3 3 3 3 2" xfId="13592"/>
    <cellStyle name="Standard 4 2 2 4 3 3 3 3 3" xfId="13593"/>
    <cellStyle name="Standard 4 2 2 4 3 3 3 4" xfId="13594"/>
    <cellStyle name="Standard 4 2 2 4 3 3 3 4 2" xfId="13595"/>
    <cellStyle name="Standard 4 2 2 4 3 3 3 5" xfId="13596"/>
    <cellStyle name="Standard 4 2 2 4 3 3 3 6" xfId="13597"/>
    <cellStyle name="Standard 4 2 2 4 3 3 4" xfId="13598"/>
    <cellStyle name="Standard 4 2 2 4 3 3 4 2" xfId="13599"/>
    <cellStyle name="Standard 4 2 2 4 3 3 4 3" xfId="13600"/>
    <cellStyle name="Standard 4 2 2 4 3 3 5" xfId="13601"/>
    <cellStyle name="Standard 4 2 2 4 3 3 5 2" xfId="13602"/>
    <cellStyle name="Standard 4 2 2 4 3 3 5 3" xfId="13603"/>
    <cellStyle name="Standard 4 2 2 4 3 3 6" xfId="13604"/>
    <cellStyle name="Standard 4 2 2 4 3 3 6 2" xfId="13605"/>
    <cellStyle name="Standard 4 2 2 4 3 3 7" xfId="13606"/>
    <cellStyle name="Standard 4 2 2 4 3 3 8" xfId="13607"/>
    <cellStyle name="Standard 4 2 2 4 3 4" xfId="13608"/>
    <cellStyle name="Standard 4 2 2 4 3 4 2" xfId="13609"/>
    <cellStyle name="Standard 4 2 2 4 3 4 2 2" xfId="13610"/>
    <cellStyle name="Standard 4 2 2 4 3 4 2 2 2" xfId="13611"/>
    <cellStyle name="Standard 4 2 2 4 3 4 2 2 3" xfId="13612"/>
    <cellStyle name="Standard 4 2 2 4 3 4 2 3" xfId="13613"/>
    <cellStyle name="Standard 4 2 2 4 3 4 2 3 2" xfId="13614"/>
    <cellStyle name="Standard 4 2 2 4 3 4 2 3 3" xfId="13615"/>
    <cellStyle name="Standard 4 2 2 4 3 4 2 4" xfId="13616"/>
    <cellStyle name="Standard 4 2 2 4 3 4 2 4 2" xfId="13617"/>
    <cellStyle name="Standard 4 2 2 4 3 4 2 5" xfId="13618"/>
    <cellStyle name="Standard 4 2 2 4 3 4 2 6" xfId="13619"/>
    <cellStyle name="Standard 4 2 2 4 3 4 3" xfId="13620"/>
    <cellStyle name="Standard 4 2 2 4 3 4 3 2" xfId="13621"/>
    <cellStyle name="Standard 4 2 2 4 3 4 3 3" xfId="13622"/>
    <cellStyle name="Standard 4 2 2 4 3 4 4" xfId="13623"/>
    <cellStyle name="Standard 4 2 2 4 3 4 4 2" xfId="13624"/>
    <cellStyle name="Standard 4 2 2 4 3 4 4 3" xfId="13625"/>
    <cellStyle name="Standard 4 2 2 4 3 4 5" xfId="13626"/>
    <cellStyle name="Standard 4 2 2 4 3 4 5 2" xfId="13627"/>
    <cellStyle name="Standard 4 2 2 4 3 4 6" xfId="13628"/>
    <cellStyle name="Standard 4 2 2 4 3 4 7" xfId="13629"/>
    <cellStyle name="Standard 4 2 2 4 3 5" xfId="13630"/>
    <cellStyle name="Standard 4 2 2 4 3 5 2" xfId="13631"/>
    <cellStyle name="Standard 4 2 2 4 3 5 2 2" xfId="13632"/>
    <cellStyle name="Standard 4 2 2 4 3 5 2 3" xfId="13633"/>
    <cellStyle name="Standard 4 2 2 4 3 5 3" xfId="13634"/>
    <cellStyle name="Standard 4 2 2 4 3 5 3 2" xfId="13635"/>
    <cellStyle name="Standard 4 2 2 4 3 5 3 3" xfId="13636"/>
    <cellStyle name="Standard 4 2 2 4 3 5 4" xfId="13637"/>
    <cellStyle name="Standard 4 2 2 4 3 5 4 2" xfId="13638"/>
    <cellStyle name="Standard 4 2 2 4 3 5 5" xfId="13639"/>
    <cellStyle name="Standard 4 2 2 4 3 5 6" xfId="13640"/>
    <cellStyle name="Standard 4 2 2 4 3 6" xfId="13641"/>
    <cellStyle name="Standard 4 2 2 4 3 6 2" xfId="13642"/>
    <cellStyle name="Standard 4 2 2 4 3 6 3" xfId="13643"/>
    <cellStyle name="Standard 4 2 2 4 3 7" xfId="13644"/>
    <cellStyle name="Standard 4 2 2 4 3 7 2" xfId="13645"/>
    <cellStyle name="Standard 4 2 2 4 3 7 3" xfId="13646"/>
    <cellStyle name="Standard 4 2 2 4 3 8" xfId="13647"/>
    <cellStyle name="Standard 4 2 2 4 3 8 2" xfId="13648"/>
    <cellStyle name="Standard 4 2 2 4 3 9" xfId="13649"/>
    <cellStyle name="Standard 4 2 2 4 4" xfId="13650"/>
    <cellStyle name="Standard 4 2 2 4 4 2" xfId="13651"/>
    <cellStyle name="Standard 4 2 2 4 4 2 2" xfId="13652"/>
    <cellStyle name="Standard 4 2 2 4 4 2 2 2" xfId="13653"/>
    <cellStyle name="Standard 4 2 2 4 4 2 2 2 2" xfId="13654"/>
    <cellStyle name="Standard 4 2 2 4 4 2 2 2 3" xfId="13655"/>
    <cellStyle name="Standard 4 2 2 4 4 2 2 3" xfId="13656"/>
    <cellStyle name="Standard 4 2 2 4 4 2 2 3 2" xfId="13657"/>
    <cellStyle name="Standard 4 2 2 4 4 2 2 3 3" xfId="13658"/>
    <cellStyle name="Standard 4 2 2 4 4 2 2 4" xfId="13659"/>
    <cellStyle name="Standard 4 2 2 4 4 2 2 4 2" xfId="13660"/>
    <cellStyle name="Standard 4 2 2 4 4 2 2 5" xfId="13661"/>
    <cellStyle name="Standard 4 2 2 4 4 2 2 6" xfId="13662"/>
    <cellStyle name="Standard 4 2 2 4 4 2 3" xfId="13663"/>
    <cellStyle name="Standard 4 2 2 4 4 2 3 2" xfId="13664"/>
    <cellStyle name="Standard 4 2 2 4 4 2 3 3" xfId="13665"/>
    <cellStyle name="Standard 4 2 2 4 4 2 4" xfId="13666"/>
    <cellStyle name="Standard 4 2 2 4 4 2 4 2" xfId="13667"/>
    <cellStyle name="Standard 4 2 2 4 4 2 4 3" xfId="13668"/>
    <cellStyle name="Standard 4 2 2 4 4 2 5" xfId="13669"/>
    <cellStyle name="Standard 4 2 2 4 4 2 5 2" xfId="13670"/>
    <cellStyle name="Standard 4 2 2 4 4 2 6" xfId="13671"/>
    <cellStyle name="Standard 4 2 2 4 4 2 7" xfId="13672"/>
    <cellStyle name="Standard 4 2 2 4 4 3" xfId="13673"/>
    <cellStyle name="Standard 4 2 2 4 4 3 2" xfId="13674"/>
    <cellStyle name="Standard 4 2 2 4 4 3 2 2" xfId="13675"/>
    <cellStyle name="Standard 4 2 2 4 4 3 2 3" xfId="13676"/>
    <cellStyle name="Standard 4 2 2 4 4 3 3" xfId="13677"/>
    <cellStyle name="Standard 4 2 2 4 4 3 3 2" xfId="13678"/>
    <cellStyle name="Standard 4 2 2 4 4 3 3 3" xfId="13679"/>
    <cellStyle name="Standard 4 2 2 4 4 3 4" xfId="13680"/>
    <cellStyle name="Standard 4 2 2 4 4 3 4 2" xfId="13681"/>
    <cellStyle name="Standard 4 2 2 4 4 3 5" xfId="13682"/>
    <cellStyle name="Standard 4 2 2 4 4 3 6" xfId="13683"/>
    <cellStyle name="Standard 4 2 2 4 4 4" xfId="13684"/>
    <cellStyle name="Standard 4 2 2 4 4 4 2" xfId="13685"/>
    <cellStyle name="Standard 4 2 2 4 4 4 3" xfId="13686"/>
    <cellStyle name="Standard 4 2 2 4 4 5" xfId="13687"/>
    <cellStyle name="Standard 4 2 2 4 4 5 2" xfId="13688"/>
    <cellStyle name="Standard 4 2 2 4 4 5 3" xfId="13689"/>
    <cellStyle name="Standard 4 2 2 4 4 6" xfId="13690"/>
    <cellStyle name="Standard 4 2 2 4 4 6 2" xfId="13691"/>
    <cellStyle name="Standard 4 2 2 4 4 7" xfId="13692"/>
    <cellStyle name="Standard 4 2 2 4 4 8" xfId="13693"/>
    <cellStyle name="Standard 4 2 2 4 5" xfId="13694"/>
    <cellStyle name="Standard 4 2 2 4 5 2" xfId="13695"/>
    <cellStyle name="Standard 4 2 2 4 5 2 2" xfId="13696"/>
    <cellStyle name="Standard 4 2 2 4 5 2 2 2" xfId="13697"/>
    <cellStyle name="Standard 4 2 2 4 5 2 2 2 2" xfId="13698"/>
    <cellStyle name="Standard 4 2 2 4 5 2 2 2 3" xfId="13699"/>
    <cellStyle name="Standard 4 2 2 4 5 2 2 3" xfId="13700"/>
    <cellStyle name="Standard 4 2 2 4 5 2 2 3 2" xfId="13701"/>
    <cellStyle name="Standard 4 2 2 4 5 2 2 3 3" xfId="13702"/>
    <cellStyle name="Standard 4 2 2 4 5 2 2 4" xfId="13703"/>
    <cellStyle name="Standard 4 2 2 4 5 2 2 4 2" xfId="13704"/>
    <cellStyle name="Standard 4 2 2 4 5 2 2 5" xfId="13705"/>
    <cellStyle name="Standard 4 2 2 4 5 2 2 6" xfId="13706"/>
    <cellStyle name="Standard 4 2 2 4 5 2 3" xfId="13707"/>
    <cellStyle name="Standard 4 2 2 4 5 2 3 2" xfId="13708"/>
    <cellStyle name="Standard 4 2 2 4 5 2 3 3" xfId="13709"/>
    <cellStyle name="Standard 4 2 2 4 5 2 4" xfId="13710"/>
    <cellStyle name="Standard 4 2 2 4 5 2 4 2" xfId="13711"/>
    <cellStyle name="Standard 4 2 2 4 5 2 4 3" xfId="13712"/>
    <cellStyle name="Standard 4 2 2 4 5 2 5" xfId="13713"/>
    <cellStyle name="Standard 4 2 2 4 5 2 5 2" xfId="13714"/>
    <cellStyle name="Standard 4 2 2 4 5 2 6" xfId="13715"/>
    <cellStyle name="Standard 4 2 2 4 5 2 7" xfId="13716"/>
    <cellStyle name="Standard 4 2 2 4 5 3" xfId="13717"/>
    <cellStyle name="Standard 4 2 2 4 5 3 2" xfId="13718"/>
    <cellStyle name="Standard 4 2 2 4 5 3 2 2" xfId="13719"/>
    <cellStyle name="Standard 4 2 2 4 5 3 2 3" xfId="13720"/>
    <cellStyle name="Standard 4 2 2 4 5 3 3" xfId="13721"/>
    <cellStyle name="Standard 4 2 2 4 5 3 3 2" xfId="13722"/>
    <cellStyle name="Standard 4 2 2 4 5 3 3 3" xfId="13723"/>
    <cellStyle name="Standard 4 2 2 4 5 3 4" xfId="13724"/>
    <cellStyle name="Standard 4 2 2 4 5 3 4 2" xfId="13725"/>
    <cellStyle name="Standard 4 2 2 4 5 3 5" xfId="13726"/>
    <cellStyle name="Standard 4 2 2 4 5 3 6" xfId="13727"/>
    <cellStyle name="Standard 4 2 2 4 5 4" xfId="13728"/>
    <cellStyle name="Standard 4 2 2 4 5 4 2" xfId="13729"/>
    <cellStyle name="Standard 4 2 2 4 5 4 3" xfId="13730"/>
    <cellStyle name="Standard 4 2 2 4 5 5" xfId="13731"/>
    <cellStyle name="Standard 4 2 2 4 5 5 2" xfId="13732"/>
    <cellStyle name="Standard 4 2 2 4 5 5 3" xfId="13733"/>
    <cellStyle name="Standard 4 2 2 4 5 6" xfId="13734"/>
    <cellStyle name="Standard 4 2 2 4 5 6 2" xfId="13735"/>
    <cellStyle name="Standard 4 2 2 4 5 7" xfId="13736"/>
    <cellStyle name="Standard 4 2 2 4 5 8" xfId="13737"/>
    <cellStyle name="Standard 4 2 2 4 6" xfId="13738"/>
    <cellStyle name="Standard 4 2 2 4 6 2" xfId="13739"/>
    <cellStyle name="Standard 4 2 2 4 6 2 2" xfId="13740"/>
    <cellStyle name="Standard 4 2 2 4 6 2 2 2" xfId="13741"/>
    <cellStyle name="Standard 4 2 2 4 6 2 2 3" xfId="13742"/>
    <cellStyle name="Standard 4 2 2 4 6 2 3" xfId="13743"/>
    <cellStyle name="Standard 4 2 2 4 6 2 3 2" xfId="13744"/>
    <cellStyle name="Standard 4 2 2 4 6 2 3 3" xfId="13745"/>
    <cellStyle name="Standard 4 2 2 4 6 2 4" xfId="13746"/>
    <cellStyle name="Standard 4 2 2 4 6 2 4 2" xfId="13747"/>
    <cellStyle name="Standard 4 2 2 4 6 2 5" xfId="13748"/>
    <cellStyle name="Standard 4 2 2 4 6 2 6" xfId="13749"/>
    <cellStyle name="Standard 4 2 2 4 6 3" xfId="13750"/>
    <cellStyle name="Standard 4 2 2 4 6 3 2" xfId="13751"/>
    <cellStyle name="Standard 4 2 2 4 6 3 3" xfId="13752"/>
    <cellStyle name="Standard 4 2 2 4 6 4" xfId="13753"/>
    <cellStyle name="Standard 4 2 2 4 6 4 2" xfId="13754"/>
    <cellStyle name="Standard 4 2 2 4 6 4 3" xfId="13755"/>
    <cellStyle name="Standard 4 2 2 4 6 5" xfId="13756"/>
    <cellStyle name="Standard 4 2 2 4 6 5 2" xfId="13757"/>
    <cellStyle name="Standard 4 2 2 4 6 6" xfId="13758"/>
    <cellStyle name="Standard 4 2 2 4 6 7" xfId="13759"/>
    <cellStyle name="Standard 4 2 2 4 7" xfId="13760"/>
    <cellStyle name="Standard 4 2 2 4 7 2" xfId="13761"/>
    <cellStyle name="Standard 4 2 2 4 7 2 2" xfId="13762"/>
    <cellStyle name="Standard 4 2 2 4 7 2 3" xfId="13763"/>
    <cellStyle name="Standard 4 2 2 4 7 3" xfId="13764"/>
    <cellStyle name="Standard 4 2 2 4 7 3 2" xfId="13765"/>
    <cellStyle name="Standard 4 2 2 4 7 3 3" xfId="13766"/>
    <cellStyle name="Standard 4 2 2 4 7 4" xfId="13767"/>
    <cellStyle name="Standard 4 2 2 4 7 4 2" xfId="13768"/>
    <cellStyle name="Standard 4 2 2 4 7 5" xfId="13769"/>
    <cellStyle name="Standard 4 2 2 4 7 6" xfId="13770"/>
    <cellStyle name="Standard 4 2 2 4 8" xfId="13771"/>
    <cellStyle name="Standard 4 2 2 4 8 2" xfId="13772"/>
    <cellStyle name="Standard 4 2 2 4 8 3" xfId="13773"/>
    <cellStyle name="Standard 4 2 2 4 9" xfId="13774"/>
    <cellStyle name="Standard 4 2 2 4 9 2" xfId="13775"/>
    <cellStyle name="Standard 4 2 2 4 9 3" xfId="13776"/>
    <cellStyle name="Standard 4 2 2 5" xfId="13777"/>
    <cellStyle name="Standard 4 2 2 5 10" xfId="13778"/>
    <cellStyle name="Standard 4 2 2 5 11" xfId="13779"/>
    <cellStyle name="Standard 4 2 2 5 2" xfId="13780"/>
    <cellStyle name="Standard 4 2 2 5 2 10" xfId="13781"/>
    <cellStyle name="Standard 4 2 2 5 2 2" xfId="13782"/>
    <cellStyle name="Standard 4 2 2 5 2 2 2" xfId="13783"/>
    <cellStyle name="Standard 4 2 2 5 2 2 2 2" xfId="13784"/>
    <cellStyle name="Standard 4 2 2 5 2 2 2 2 2" xfId="13785"/>
    <cellStyle name="Standard 4 2 2 5 2 2 2 2 2 2" xfId="13786"/>
    <cellStyle name="Standard 4 2 2 5 2 2 2 2 2 3" xfId="13787"/>
    <cellStyle name="Standard 4 2 2 5 2 2 2 2 3" xfId="13788"/>
    <cellStyle name="Standard 4 2 2 5 2 2 2 2 3 2" xfId="13789"/>
    <cellStyle name="Standard 4 2 2 5 2 2 2 2 3 3" xfId="13790"/>
    <cellStyle name="Standard 4 2 2 5 2 2 2 2 4" xfId="13791"/>
    <cellStyle name="Standard 4 2 2 5 2 2 2 2 4 2" xfId="13792"/>
    <cellStyle name="Standard 4 2 2 5 2 2 2 2 5" xfId="13793"/>
    <cellStyle name="Standard 4 2 2 5 2 2 2 2 6" xfId="13794"/>
    <cellStyle name="Standard 4 2 2 5 2 2 2 3" xfId="13795"/>
    <cellStyle name="Standard 4 2 2 5 2 2 2 3 2" xfId="13796"/>
    <cellStyle name="Standard 4 2 2 5 2 2 2 3 3" xfId="13797"/>
    <cellStyle name="Standard 4 2 2 5 2 2 2 4" xfId="13798"/>
    <cellStyle name="Standard 4 2 2 5 2 2 2 4 2" xfId="13799"/>
    <cellStyle name="Standard 4 2 2 5 2 2 2 4 3" xfId="13800"/>
    <cellStyle name="Standard 4 2 2 5 2 2 2 5" xfId="13801"/>
    <cellStyle name="Standard 4 2 2 5 2 2 2 5 2" xfId="13802"/>
    <cellStyle name="Standard 4 2 2 5 2 2 2 6" xfId="13803"/>
    <cellStyle name="Standard 4 2 2 5 2 2 2 7" xfId="13804"/>
    <cellStyle name="Standard 4 2 2 5 2 2 3" xfId="13805"/>
    <cellStyle name="Standard 4 2 2 5 2 2 3 2" xfId="13806"/>
    <cellStyle name="Standard 4 2 2 5 2 2 3 2 2" xfId="13807"/>
    <cellStyle name="Standard 4 2 2 5 2 2 3 2 3" xfId="13808"/>
    <cellStyle name="Standard 4 2 2 5 2 2 3 3" xfId="13809"/>
    <cellStyle name="Standard 4 2 2 5 2 2 3 3 2" xfId="13810"/>
    <cellStyle name="Standard 4 2 2 5 2 2 3 3 3" xfId="13811"/>
    <cellStyle name="Standard 4 2 2 5 2 2 3 4" xfId="13812"/>
    <cellStyle name="Standard 4 2 2 5 2 2 3 4 2" xfId="13813"/>
    <cellStyle name="Standard 4 2 2 5 2 2 3 5" xfId="13814"/>
    <cellStyle name="Standard 4 2 2 5 2 2 3 6" xfId="13815"/>
    <cellStyle name="Standard 4 2 2 5 2 2 4" xfId="13816"/>
    <cellStyle name="Standard 4 2 2 5 2 2 4 2" xfId="13817"/>
    <cellStyle name="Standard 4 2 2 5 2 2 4 3" xfId="13818"/>
    <cellStyle name="Standard 4 2 2 5 2 2 5" xfId="13819"/>
    <cellStyle name="Standard 4 2 2 5 2 2 5 2" xfId="13820"/>
    <cellStyle name="Standard 4 2 2 5 2 2 5 3" xfId="13821"/>
    <cellStyle name="Standard 4 2 2 5 2 2 6" xfId="13822"/>
    <cellStyle name="Standard 4 2 2 5 2 2 6 2" xfId="13823"/>
    <cellStyle name="Standard 4 2 2 5 2 2 7" xfId="13824"/>
    <cellStyle name="Standard 4 2 2 5 2 2 8" xfId="13825"/>
    <cellStyle name="Standard 4 2 2 5 2 3" xfId="13826"/>
    <cellStyle name="Standard 4 2 2 5 2 3 2" xfId="13827"/>
    <cellStyle name="Standard 4 2 2 5 2 3 2 2" xfId="13828"/>
    <cellStyle name="Standard 4 2 2 5 2 3 2 2 2" xfId="13829"/>
    <cellStyle name="Standard 4 2 2 5 2 3 2 2 2 2" xfId="13830"/>
    <cellStyle name="Standard 4 2 2 5 2 3 2 2 2 3" xfId="13831"/>
    <cellStyle name="Standard 4 2 2 5 2 3 2 2 3" xfId="13832"/>
    <cellStyle name="Standard 4 2 2 5 2 3 2 2 3 2" xfId="13833"/>
    <cellStyle name="Standard 4 2 2 5 2 3 2 2 3 3" xfId="13834"/>
    <cellStyle name="Standard 4 2 2 5 2 3 2 2 4" xfId="13835"/>
    <cellStyle name="Standard 4 2 2 5 2 3 2 2 4 2" xfId="13836"/>
    <cellStyle name="Standard 4 2 2 5 2 3 2 2 5" xfId="13837"/>
    <cellStyle name="Standard 4 2 2 5 2 3 2 2 6" xfId="13838"/>
    <cellStyle name="Standard 4 2 2 5 2 3 2 3" xfId="13839"/>
    <cellStyle name="Standard 4 2 2 5 2 3 2 3 2" xfId="13840"/>
    <cellStyle name="Standard 4 2 2 5 2 3 2 3 3" xfId="13841"/>
    <cellStyle name="Standard 4 2 2 5 2 3 2 4" xfId="13842"/>
    <cellStyle name="Standard 4 2 2 5 2 3 2 4 2" xfId="13843"/>
    <cellStyle name="Standard 4 2 2 5 2 3 2 4 3" xfId="13844"/>
    <cellStyle name="Standard 4 2 2 5 2 3 2 5" xfId="13845"/>
    <cellStyle name="Standard 4 2 2 5 2 3 2 5 2" xfId="13846"/>
    <cellStyle name="Standard 4 2 2 5 2 3 2 6" xfId="13847"/>
    <cellStyle name="Standard 4 2 2 5 2 3 2 7" xfId="13848"/>
    <cellStyle name="Standard 4 2 2 5 2 3 3" xfId="13849"/>
    <cellStyle name="Standard 4 2 2 5 2 3 3 2" xfId="13850"/>
    <cellStyle name="Standard 4 2 2 5 2 3 3 2 2" xfId="13851"/>
    <cellStyle name="Standard 4 2 2 5 2 3 3 2 3" xfId="13852"/>
    <cellStyle name="Standard 4 2 2 5 2 3 3 3" xfId="13853"/>
    <cellStyle name="Standard 4 2 2 5 2 3 3 3 2" xfId="13854"/>
    <cellStyle name="Standard 4 2 2 5 2 3 3 3 3" xfId="13855"/>
    <cellStyle name="Standard 4 2 2 5 2 3 3 4" xfId="13856"/>
    <cellStyle name="Standard 4 2 2 5 2 3 3 4 2" xfId="13857"/>
    <cellStyle name="Standard 4 2 2 5 2 3 3 5" xfId="13858"/>
    <cellStyle name="Standard 4 2 2 5 2 3 3 6" xfId="13859"/>
    <cellStyle name="Standard 4 2 2 5 2 3 4" xfId="13860"/>
    <cellStyle name="Standard 4 2 2 5 2 3 4 2" xfId="13861"/>
    <cellStyle name="Standard 4 2 2 5 2 3 4 3" xfId="13862"/>
    <cellStyle name="Standard 4 2 2 5 2 3 5" xfId="13863"/>
    <cellStyle name="Standard 4 2 2 5 2 3 5 2" xfId="13864"/>
    <cellStyle name="Standard 4 2 2 5 2 3 5 3" xfId="13865"/>
    <cellStyle name="Standard 4 2 2 5 2 3 6" xfId="13866"/>
    <cellStyle name="Standard 4 2 2 5 2 3 6 2" xfId="13867"/>
    <cellStyle name="Standard 4 2 2 5 2 3 7" xfId="13868"/>
    <cellStyle name="Standard 4 2 2 5 2 3 8" xfId="13869"/>
    <cellStyle name="Standard 4 2 2 5 2 4" xfId="13870"/>
    <cellStyle name="Standard 4 2 2 5 2 4 2" xfId="13871"/>
    <cellStyle name="Standard 4 2 2 5 2 4 2 2" xfId="13872"/>
    <cellStyle name="Standard 4 2 2 5 2 4 2 2 2" xfId="13873"/>
    <cellStyle name="Standard 4 2 2 5 2 4 2 2 3" xfId="13874"/>
    <cellStyle name="Standard 4 2 2 5 2 4 2 3" xfId="13875"/>
    <cellStyle name="Standard 4 2 2 5 2 4 2 3 2" xfId="13876"/>
    <cellStyle name="Standard 4 2 2 5 2 4 2 3 3" xfId="13877"/>
    <cellStyle name="Standard 4 2 2 5 2 4 2 4" xfId="13878"/>
    <cellStyle name="Standard 4 2 2 5 2 4 2 4 2" xfId="13879"/>
    <cellStyle name="Standard 4 2 2 5 2 4 2 5" xfId="13880"/>
    <cellStyle name="Standard 4 2 2 5 2 4 2 6" xfId="13881"/>
    <cellStyle name="Standard 4 2 2 5 2 4 3" xfId="13882"/>
    <cellStyle name="Standard 4 2 2 5 2 4 3 2" xfId="13883"/>
    <cellStyle name="Standard 4 2 2 5 2 4 3 3" xfId="13884"/>
    <cellStyle name="Standard 4 2 2 5 2 4 4" xfId="13885"/>
    <cellStyle name="Standard 4 2 2 5 2 4 4 2" xfId="13886"/>
    <cellStyle name="Standard 4 2 2 5 2 4 4 3" xfId="13887"/>
    <cellStyle name="Standard 4 2 2 5 2 4 5" xfId="13888"/>
    <cellStyle name="Standard 4 2 2 5 2 4 5 2" xfId="13889"/>
    <cellStyle name="Standard 4 2 2 5 2 4 6" xfId="13890"/>
    <cellStyle name="Standard 4 2 2 5 2 4 7" xfId="13891"/>
    <cellStyle name="Standard 4 2 2 5 2 5" xfId="13892"/>
    <cellStyle name="Standard 4 2 2 5 2 5 2" xfId="13893"/>
    <cellStyle name="Standard 4 2 2 5 2 5 2 2" xfId="13894"/>
    <cellStyle name="Standard 4 2 2 5 2 5 2 3" xfId="13895"/>
    <cellStyle name="Standard 4 2 2 5 2 5 3" xfId="13896"/>
    <cellStyle name="Standard 4 2 2 5 2 5 3 2" xfId="13897"/>
    <cellStyle name="Standard 4 2 2 5 2 5 3 3" xfId="13898"/>
    <cellStyle name="Standard 4 2 2 5 2 5 4" xfId="13899"/>
    <cellStyle name="Standard 4 2 2 5 2 5 4 2" xfId="13900"/>
    <cellStyle name="Standard 4 2 2 5 2 5 5" xfId="13901"/>
    <cellStyle name="Standard 4 2 2 5 2 5 6" xfId="13902"/>
    <cellStyle name="Standard 4 2 2 5 2 6" xfId="13903"/>
    <cellStyle name="Standard 4 2 2 5 2 6 2" xfId="13904"/>
    <cellStyle name="Standard 4 2 2 5 2 6 3" xfId="13905"/>
    <cellStyle name="Standard 4 2 2 5 2 7" xfId="13906"/>
    <cellStyle name="Standard 4 2 2 5 2 7 2" xfId="13907"/>
    <cellStyle name="Standard 4 2 2 5 2 7 3" xfId="13908"/>
    <cellStyle name="Standard 4 2 2 5 2 8" xfId="13909"/>
    <cellStyle name="Standard 4 2 2 5 2 8 2" xfId="13910"/>
    <cellStyle name="Standard 4 2 2 5 2 9" xfId="13911"/>
    <cellStyle name="Standard 4 2 2 5 3" xfId="13912"/>
    <cellStyle name="Standard 4 2 2 5 3 2" xfId="13913"/>
    <cellStyle name="Standard 4 2 2 5 3 2 2" xfId="13914"/>
    <cellStyle name="Standard 4 2 2 5 3 2 2 2" xfId="13915"/>
    <cellStyle name="Standard 4 2 2 5 3 2 2 2 2" xfId="13916"/>
    <cellStyle name="Standard 4 2 2 5 3 2 2 2 3" xfId="13917"/>
    <cellStyle name="Standard 4 2 2 5 3 2 2 3" xfId="13918"/>
    <cellStyle name="Standard 4 2 2 5 3 2 2 3 2" xfId="13919"/>
    <cellStyle name="Standard 4 2 2 5 3 2 2 3 3" xfId="13920"/>
    <cellStyle name="Standard 4 2 2 5 3 2 2 4" xfId="13921"/>
    <cellStyle name="Standard 4 2 2 5 3 2 2 4 2" xfId="13922"/>
    <cellStyle name="Standard 4 2 2 5 3 2 2 5" xfId="13923"/>
    <cellStyle name="Standard 4 2 2 5 3 2 2 6" xfId="13924"/>
    <cellStyle name="Standard 4 2 2 5 3 2 3" xfId="13925"/>
    <cellStyle name="Standard 4 2 2 5 3 2 3 2" xfId="13926"/>
    <cellStyle name="Standard 4 2 2 5 3 2 3 3" xfId="13927"/>
    <cellStyle name="Standard 4 2 2 5 3 2 4" xfId="13928"/>
    <cellStyle name="Standard 4 2 2 5 3 2 4 2" xfId="13929"/>
    <cellStyle name="Standard 4 2 2 5 3 2 4 3" xfId="13930"/>
    <cellStyle name="Standard 4 2 2 5 3 2 5" xfId="13931"/>
    <cellStyle name="Standard 4 2 2 5 3 2 5 2" xfId="13932"/>
    <cellStyle name="Standard 4 2 2 5 3 2 6" xfId="13933"/>
    <cellStyle name="Standard 4 2 2 5 3 2 7" xfId="13934"/>
    <cellStyle name="Standard 4 2 2 5 3 3" xfId="13935"/>
    <cellStyle name="Standard 4 2 2 5 3 3 2" xfId="13936"/>
    <cellStyle name="Standard 4 2 2 5 3 3 2 2" xfId="13937"/>
    <cellStyle name="Standard 4 2 2 5 3 3 2 3" xfId="13938"/>
    <cellStyle name="Standard 4 2 2 5 3 3 3" xfId="13939"/>
    <cellStyle name="Standard 4 2 2 5 3 3 3 2" xfId="13940"/>
    <cellStyle name="Standard 4 2 2 5 3 3 3 3" xfId="13941"/>
    <cellStyle name="Standard 4 2 2 5 3 3 4" xfId="13942"/>
    <cellStyle name="Standard 4 2 2 5 3 3 4 2" xfId="13943"/>
    <cellStyle name="Standard 4 2 2 5 3 3 5" xfId="13944"/>
    <cellStyle name="Standard 4 2 2 5 3 3 6" xfId="13945"/>
    <cellStyle name="Standard 4 2 2 5 3 4" xfId="13946"/>
    <cellStyle name="Standard 4 2 2 5 3 4 2" xfId="13947"/>
    <cellStyle name="Standard 4 2 2 5 3 4 3" xfId="13948"/>
    <cellStyle name="Standard 4 2 2 5 3 5" xfId="13949"/>
    <cellStyle name="Standard 4 2 2 5 3 5 2" xfId="13950"/>
    <cellStyle name="Standard 4 2 2 5 3 5 3" xfId="13951"/>
    <cellStyle name="Standard 4 2 2 5 3 6" xfId="13952"/>
    <cellStyle name="Standard 4 2 2 5 3 6 2" xfId="13953"/>
    <cellStyle name="Standard 4 2 2 5 3 7" xfId="13954"/>
    <cellStyle name="Standard 4 2 2 5 3 8" xfId="13955"/>
    <cellStyle name="Standard 4 2 2 5 4" xfId="13956"/>
    <cellStyle name="Standard 4 2 2 5 4 2" xfId="13957"/>
    <cellStyle name="Standard 4 2 2 5 4 2 2" xfId="13958"/>
    <cellStyle name="Standard 4 2 2 5 4 2 2 2" xfId="13959"/>
    <cellStyle name="Standard 4 2 2 5 4 2 2 2 2" xfId="13960"/>
    <cellStyle name="Standard 4 2 2 5 4 2 2 2 3" xfId="13961"/>
    <cellStyle name="Standard 4 2 2 5 4 2 2 3" xfId="13962"/>
    <cellStyle name="Standard 4 2 2 5 4 2 2 3 2" xfId="13963"/>
    <cellStyle name="Standard 4 2 2 5 4 2 2 3 3" xfId="13964"/>
    <cellStyle name="Standard 4 2 2 5 4 2 2 4" xfId="13965"/>
    <cellStyle name="Standard 4 2 2 5 4 2 2 4 2" xfId="13966"/>
    <cellStyle name="Standard 4 2 2 5 4 2 2 5" xfId="13967"/>
    <cellStyle name="Standard 4 2 2 5 4 2 2 6" xfId="13968"/>
    <cellStyle name="Standard 4 2 2 5 4 2 3" xfId="13969"/>
    <cellStyle name="Standard 4 2 2 5 4 2 3 2" xfId="13970"/>
    <cellStyle name="Standard 4 2 2 5 4 2 3 3" xfId="13971"/>
    <cellStyle name="Standard 4 2 2 5 4 2 4" xfId="13972"/>
    <cellStyle name="Standard 4 2 2 5 4 2 4 2" xfId="13973"/>
    <cellStyle name="Standard 4 2 2 5 4 2 4 3" xfId="13974"/>
    <cellStyle name="Standard 4 2 2 5 4 2 5" xfId="13975"/>
    <cellStyle name="Standard 4 2 2 5 4 2 5 2" xfId="13976"/>
    <cellStyle name="Standard 4 2 2 5 4 2 6" xfId="13977"/>
    <cellStyle name="Standard 4 2 2 5 4 2 7" xfId="13978"/>
    <cellStyle name="Standard 4 2 2 5 4 3" xfId="13979"/>
    <cellStyle name="Standard 4 2 2 5 4 3 2" xfId="13980"/>
    <cellStyle name="Standard 4 2 2 5 4 3 2 2" xfId="13981"/>
    <cellStyle name="Standard 4 2 2 5 4 3 2 3" xfId="13982"/>
    <cellStyle name="Standard 4 2 2 5 4 3 3" xfId="13983"/>
    <cellStyle name="Standard 4 2 2 5 4 3 3 2" xfId="13984"/>
    <cellStyle name="Standard 4 2 2 5 4 3 3 3" xfId="13985"/>
    <cellStyle name="Standard 4 2 2 5 4 3 4" xfId="13986"/>
    <cellStyle name="Standard 4 2 2 5 4 3 4 2" xfId="13987"/>
    <cellStyle name="Standard 4 2 2 5 4 3 5" xfId="13988"/>
    <cellStyle name="Standard 4 2 2 5 4 3 6" xfId="13989"/>
    <cellStyle name="Standard 4 2 2 5 4 4" xfId="13990"/>
    <cellStyle name="Standard 4 2 2 5 4 4 2" xfId="13991"/>
    <cellStyle name="Standard 4 2 2 5 4 4 3" xfId="13992"/>
    <cellStyle name="Standard 4 2 2 5 4 5" xfId="13993"/>
    <cellStyle name="Standard 4 2 2 5 4 5 2" xfId="13994"/>
    <cellStyle name="Standard 4 2 2 5 4 5 3" xfId="13995"/>
    <cellStyle name="Standard 4 2 2 5 4 6" xfId="13996"/>
    <cellStyle name="Standard 4 2 2 5 4 6 2" xfId="13997"/>
    <cellStyle name="Standard 4 2 2 5 4 7" xfId="13998"/>
    <cellStyle name="Standard 4 2 2 5 4 8" xfId="13999"/>
    <cellStyle name="Standard 4 2 2 5 5" xfId="14000"/>
    <cellStyle name="Standard 4 2 2 5 5 2" xfId="14001"/>
    <cellStyle name="Standard 4 2 2 5 5 2 2" xfId="14002"/>
    <cellStyle name="Standard 4 2 2 5 5 2 2 2" xfId="14003"/>
    <cellStyle name="Standard 4 2 2 5 5 2 2 3" xfId="14004"/>
    <cellStyle name="Standard 4 2 2 5 5 2 3" xfId="14005"/>
    <cellStyle name="Standard 4 2 2 5 5 2 3 2" xfId="14006"/>
    <cellStyle name="Standard 4 2 2 5 5 2 3 3" xfId="14007"/>
    <cellStyle name="Standard 4 2 2 5 5 2 4" xfId="14008"/>
    <cellStyle name="Standard 4 2 2 5 5 2 4 2" xfId="14009"/>
    <cellStyle name="Standard 4 2 2 5 5 2 5" xfId="14010"/>
    <cellStyle name="Standard 4 2 2 5 5 2 6" xfId="14011"/>
    <cellStyle name="Standard 4 2 2 5 5 3" xfId="14012"/>
    <cellStyle name="Standard 4 2 2 5 5 3 2" xfId="14013"/>
    <cellStyle name="Standard 4 2 2 5 5 3 3" xfId="14014"/>
    <cellStyle name="Standard 4 2 2 5 5 4" xfId="14015"/>
    <cellStyle name="Standard 4 2 2 5 5 4 2" xfId="14016"/>
    <cellStyle name="Standard 4 2 2 5 5 4 3" xfId="14017"/>
    <cellStyle name="Standard 4 2 2 5 5 5" xfId="14018"/>
    <cellStyle name="Standard 4 2 2 5 5 5 2" xfId="14019"/>
    <cellStyle name="Standard 4 2 2 5 5 6" xfId="14020"/>
    <cellStyle name="Standard 4 2 2 5 5 7" xfId="14021"/>
    <cellStyle name="Standard 4 2 2 5 6" xfId="14022"/>
    <cellStyle name="Standard 4 2 2 5 6 2" xfId="14023"/>
    <cellStyle name="Standard 4 2 2 5 6 2 2" xfId="14024"/>
    <cellStyle name="Standard 4 2 2 5 6 2 3" xfId="14025"/>
    <cellStyle name="Standard 4 2 2 5 6 3" xfId="14026"/>
    <cellStyle name="Standard 4 2 2 5 6 3 2" xfId="14027"/>
    <cellStyle name="Standard 4 2 2 5 6 3 3" xfId="14028"/>
    <cellStyle name="Standard 4 2 2 5 6 4" xfId="14029"/>
    <cellStyle name="Standard 4 2 2 5 6 4 2" xfId="14030"/>
    <cellStyle name="Standard 4 2 2 5 6 5" xfId="14031"/>
    <cellStyle name="Standard 4 2 2 5 6 6" xfId="14032"/>
    <cellStyle name="Standard 4 2 2 5 7" xfId="14033"/>
    <cellStyle name="Standard 4 2 2 5 7 2" xfId="14034"/>
    <cellStyle name="Standard 4 2 2 5 7 3" xfId="14035"/>
    <cellStyle name="Standard 4 2 2 5 8" xfId="14036"/>
    <cellStyle name="Standard 4 2 2 5 8 2" xfId="14037"/>
    <cellStyle name="Standard 4 2 2 5 8 3" xfId="14038"/>
    <cellStyle name="Standard 4 2 2 5 9" xfId="14039"/>
    <cellStyle name="Standard 4 2 2 5 9 2" xfId="14040"/>
    <cellStyle name="Standard 4 2 2 6" xfId="14041"/>
    <cellStyle name="Standard 4 2 2 6 10" xfId="14042"/>
    <cellStyle name="Standard 4 2 2 6 11" xfId="14043"/>
    <cellStyle name="Standard 4 2 2 6 2" xfId="14044"/>
    <cellStyle name="Standard 4 2 2 6 2 10" xfId="14045"/>
    <cellStyle name="Standard 4 2 2 6 2 2" xfId="14046"/>
    <cellStyle name="Standard 4 2 2 6 2 2 2" xfId="14047"/>
    <cellStyle name="Standard 4 2 2 6 2 2 2 2" xfId="14048"/>
    <cellStyle name="Standard 4 2 2 6 2 2 2 2 2" xfId="14049"/>
    <cellStyle name="Standard 4 2 2 6 2 2 2 2 2 2" xfId="14050"/>
    <cellStyle name="Standard 4 2 2 6 2 2 2 2 2 3" xfId="14051"/>
    <cellStyle name="Standard 4 2 2 6 2 2 2 2 3" xfId="14052"/>
    <cellStyle name="Standard 4 2 2 6 2 2 2 2 3 2" xfId="14053"/>
    <cellStyle name="Standard 4 2 2 6 2 2 2 2 3 3" xfId="14054"/>
    <cellStyle name="Standard 4 2 2 6 2 2 2 2 4" xfId="14055"/>
    <cellStyle name="Standard 4 2 2 6 2 2 2 2 4 2" xfId="14056"/>
    <cellStyle name="Standard 4 2 2 6 2 2 2 2 5" xfId="14057"/>
    <cellStyle name="Standard 4 2 2 6 2 2 2 2 6" xfId="14058"/>
    <cellStyle name="Standard 4 2 2 6 2 2 2 3" xfId="14059"/>
    <cellStyle name="Standard 4 2 2 6 2 2 2 3 2" xfId="14060"/>
    <cellStyle name="Standard 4 2 2 6 2 2 2 3 3" xfId="14061"/>
    <cellStyle name="Standard 4 2 2 6 2 2 2 4" xfId="14062"/>
    <cellStyle name="Standard 4 2 2 6 2 2 2 4 2" xfId="14063"/>
    <cellStyle name="Standard 4 2 2 6 2 2 2 4 3" xfId="14064"/>
    <cellStyle name="Standard 4 2 2 6 2 2 2 5" xfId="14065"/>
    <cellStyle name="Standard 4 2 2 6 2 2 2 5 2" xfId="14066"/>
    <cellStyle name="Standard 4 2 2 6 2 2 2 6" xfId="14067"/>
    <cellStyle name="Standard 4 2 2 6 2 2 2 7" xfId="14068"/>
    <cellStyle name="Standard 4 2 2 6 2 2 3" xfId="14069"/>
    <cellStyle name="Standard 4 2 2 6 2 2 3 2" xfId="14070"/>
    <cellStyle name="Standard 4 2 2 6 2 2 3 2 2" xfId="14071"/>
    <cellStyle name="Standard 4 2 2 6 2 2 3 2 3" xfId="14072"/>
    <cellStyle name="Standard 4 2 2 6 2 2 3 3" xfId="14073"/>
    <cellStyle name="Standard 4 2 2 6 2 2 3 3 2" xfId="14074"/>
    <cellStyle name="Standard 4 2 2 6 2 2 3 3 3" xfId="14075"/>
    <cellStyle name="Standard 4 2 2 6 2 2 3 4" xfId="14076"/>
    <cellStyle name="Standard 4 2 2 6 2 2 3 4 2" xfId="14077"/>
    <cellStyle name="Standard 4 2 2 6 2 2 3 5" xfId="14078"/>
    <cellStyle name="Standard 4 2 2 6 2 2 3 6" xfId="14079"/>
    <cellStyle name="Standard 4 2 2 6 2 2 4" xfId="14080"/>
    <cellStyle name="Standard 4 2 2 6 2 2 4 2" xfId="14081"/>
    <cellStyle name="Standard 4 2 2 6 2 2 4 3" xfId="14082"/>
    <cellStyle name="Standard 4 2 2 6 2 2 5" xfId="14083"/>
    <cellStyle name="Standard 4 2 2 6 2 2 5 2" xfId="14084"/>
    <cellStyle name="Standard 4 2 2 6 2 2 5 3" xfId="14085"/>
    <cellStyle name="Standard 4 2 2 6 2 2 6" xfId="14086"/>
    <cellStyle name="Standard 4 2 2 6 2 2 6 2" xfId="14087"/>
    <cellStyle name="Standard 4 2 2 6 2 2 7" xfId="14088"/>
    <cellStyle name="Standard 4 2 2 6 2 2 8" xfId="14089"/>
    <cellStyle name="Standard 4 2 2 6 2 3" xfId="14090"/>
    <cellStyle name="Standard 4 2 2 6 2 3 2" xfId="14091"/>
    <cellStyle name="Standard 4 2 2 6 2 3 2 2" xfId="14092"/>
    <cellStyle name="Standard 4 2 2 6 2 3 2 2 2" xfId="14093"/>
    <cellStyle name="Standard 4 2 2 6 2 3 2 2 2 2" xfId="14094"/>
    <cellStyle name="Standard 4 2 2 6 2 3 2 2 2 3" xfId="14095"/>
    <cellStyle name="Standard 4 2 2 6 2 3 2 2 3" xfId="14096"/>
    <cellStyle name="Standard 4 2 2 6 2 3 2 2 3 2" xfId="14097"/>
    <cellStyle name="Standard 4 2 2 6 2 3 2 2 3 3" xfId="14098"/>
    <cellStyle name="Standard 4 2 2 6 2 3 2 2 4" xfId="14099"/>
    <cellStyle name="Standard 4 2 2 6 2 3 2 2 4 2" xfId="14100"/>
    <cellStyle name="Standard 4 2 2 6 2 3 2 2 5" xfId="14101"/>
    <cellStyle name="Standard 4 2 2 6 2 3 2 2 6" xfId="14102"/>
    <cellStyle name="Standard 4 2 2 6 2 3 2 3" xfId="14103"/>
    <cellStyle name="Standard 4 2 2 6 2 3 2 3 2" xfId="14104"/>
    <cellStyle name="Standard 4 2 2 6 2 3 2 3 3" xfId="14105"/>
    <cellStyle name="Standard 4 2 2 6 2 3 2 4" xfId="14106"/>
    <cellStyle name="Standard 4 2 2 6 2 3 2 4 2" xfId="14107"/>
    <cellStyle name="Standard 4 2 2 6 2 3 2 4 3" xfId="14108"/>
    <cellStyle name="Standard 4 2 2 6 2 3 2 5" xfId="14109"/>
    <cellStyle name="Standard 4 2 2 6 2 3 2 5 2" xfId="14110"/>
    <cellStyle name="Standard 4 2 2 6 2 3 2 6" xfId="14111"/>
    <cellStyle name="Standard 4 2 2 6 2 3 2 7" xfId="14112"/>
    <cellStyle name="Standard 4 2 2 6 2 3 3" xfId="14113"/>
    <cellStyle name="Standard 4 2 2 6 2 3 3 2" xfId="14114"/>
    <cellStyle name="Standard 4 2 2 6 2 3 3 2 2" xfId="14115"/>
    <cellStyle name="Standard 4 2 2 6 2 3 3 2 3" xfId="14116"/>
    <cellStyle name="Standard 4 2 2 6 2 3 3 3" xfId="14117"/>
    <cellStyle name="Standard 4 2 2 6 2 3 3 3 2" xfId="14118"/>
    <cellStyle name="Standard 4 2 2 6 2 3 3 3 3" xfId="14119"/>
    <cellStyle name="Standard 4 2 2 6 2 3 3 4" xfId="14120"/>
    <cellStyle name="Standard 4 2 2 6 2 3 3 4 2" xfId="14121"/>
    <cellStyle name="Standard 4 2 2 6 2 3 3 5" xfId="14122"/>
    <cellStyle name="Standard 4 2 2 6 2 3 3 6" xfId="14123"/>
    <cellStyle name="Standard 4 2 2 6 2 3 4" xfId="14124"/>
    <cellStyle name="Standard 4 2 2 6 2 3 4 2" xfId="14125"/>
    <cellStyle name="Standard 4 2 2 6 2 3 4 3" xfId="14126"/>
    <cellStyle name="Standard 4 2 2 6 2 3 5" xfId="14127"/>
    <cellStyle name="Standard 4 2 2 6 2 3 5 2" xfId="14128"/>
    <cellStyle name="Standard 4 2 2 6 2 3 5 3" xfId="14129"/>
    <cellStyle name="Standard 4 2 2 6 2 3 6" xfId="14130"/>
    <cellStyle name="Standard 4 2 2 6 2 3 6 2" xfId="14131"/>
    <cellStyle name="Standard 4 2 2 6 2 3 7" xfId="14132"/>
    <cellStyle name="Standard 4 2 2 6 2 3 8" xfId="14133"/>
    <cellStyle name="Standard 4 2 2 6 2 4" xfId="14134"/>
    <cellStyle name="Standard 4 2 2 6 2 4 2" xfId="14135"/>
    <cellStyle name="Standard 4 2 2 6 2 4 2 2" xfId="14136"/>
    <cellStyle name="Standard 4 2 2 6 2 4 2 2 2" xfId="14137"/>
    <cellStyle name="Standard 4 2 2 6 2 4 2 2 3" xfId="14138"/>
    <cellStyle name="Standard 4 2 2 6 2 4 2 3" xfId="14139"/>
    <cellStyle name="Standard 4 2 2 6 2 4 2 3 2" xfId="14140"/>
    <cellStyle name="Standard 4 2 2 6 2 4 2 3 3" xfId="14141"/>
    <cellStyle name="Standard 4 2 2 6 2 4 2 4" xfId="14142"/>
    <cellStyle name="Standard 4 2 2 6 2 4 2 4 2" xfId="14143"/>
    <cellStyle name="Standard 4 2 2 6 2 4 2 5" xfId="14144"/>
    <cellStyle name="Standard 4 2 2 6 2 4 2 6" xfId="14145"/>
    <cellStyle name="Standard 4 2 2 6 2 4 3" xfId="14146"/>
    <cellStyle name="Standard 4 2 2 6 2 4 3 2" xfId="14147"/>
    <cellStyle name="Standard 4 2 2 6 2 4 3 3" xfId="14148"/>
    <cellStyle name="Standard 4 2 2 6 2 4 4" xfId="14149"/>
    <cellStyle name="Standard 4 2 2 6 2 4 4 2" xfId="14150"/>
    <cellStyle name="Standard 4 2 2 6 2 4 4 3" xfId="14151"/>
    <cellStyle name="Standard 4 2 2 6 2 4 5" xfId="14152"/>
    <cellStyle name="Standard 4 2 2 6 2 4 5 2" xfId="14153"/>
    <cellStyle name="Standard 4 2 2 6 2 4 6" xfId="14154"/>
    <cellStyle name="Standard 4 2 2 6 2 4 7" xfId="14155"/>
    <cellStyle name="Standard 4 2 2 6 2 5" xfId="14156"/>
    <cellStyle name="Standard 4 2 2 6 2 5 2" xfId="14157"/>
    <cellStyle name="Standard 4 2 2 6 2 5 2 2" xfId="14158"/>
    <cellStyle name="Standard 4 2 2 6 2 5 2 3" xfId="14159"/>
    <cellStyle name="Standard 4 2 2 6 2 5 3" xfId="14160"/>
    <cellStyle name="Standard 4 2 2 6 2 5 3 2" xfId="14161"/>
    <cellStyle name="Standard 4 2 2 6 2 5 3 3" xfId="14162"/>
    <cellStyle name="Standard 4 2 2 6 2 5 4" xfId="14163"/>
    <cellStyle name="Standard 4 2 2 6 2 5 4 2" xfId="14164"/>
    <cellStyle name="Standard 4 2 2 6 2 5 5" xfId="14165"/>
    <cellStyle name="Standard 4 2 2 6 2 5 6" xfId="14166"/>
    <cellStyle name="Standard 4 2 2 6 2 6" xfId="14167"/>
    <cellStyle name="Standard 4 2 2 6 2 6 2" xfId="14168"/>
    <cellStyle name="Standard 4 2 2 6 2 6 3" xfId="14169"/>
    <cellStyle name="Standard 4 2 2 6 2 7" xfId="14170"/>
    <cellStyle name="Standard 4 2 2 6 2 7 2" xfId="14171"/>
    <cellStyle name="Standard 4 2 2 6 2 7 3" xfId="14172"/>
    <cellStyle name="Standard 4 2 2 6 2 8" xfId="14173"/>
    <cellStyle name="Standard 4 2 2 6 2 8 2" xfId="14174"/>
    <cellStyle name="Standard 4 2 2 6 2 9" xfId="14175"/>
    <cellStyle name="Standard 4 2 2 6 3" xfId="14176"/>
    <cellStyle name="Standard 4 2 2 6 3 2" xfId="14177"/>
    <cellStyle name="Standard 4 2 2 6 3 2 2" xfId="14178"/>
    <cellStyle name="Standard 4 2 2 6 3 2 2 2" xfId="14179"/>
    <cellStyle name="Standard 4 2 2 6 3 2 2 2 2" xfId="14180"/>
    <cellStyle name="Standard 4 2 2 6 3 2 2 2 3" xfId="14181"/>
    <cellStyle name="Standard 4 2 2 6 3 2 2 3" xfId="14182"/>
    <cellStyle name="Standard 4 2 2 6 3 2 2 3 2" xfId="14183"/>
    <cellStyle name="Standard 4 2 2 6 3 2 2 3 3" xfId="14184"/>
    <cellStyle name="Standard 4 2 2 6 3 2 2 4" xfId="14185"/>
    <cellStyle name="Standard 4 2 2 6 3 2 2 4 2" xfId="14186"/>
    <cellStyle name="Standard 4 2 2 6 3 2 2 5" xfId="14187"/>
    <cellStyle name="Standard 4 2 2 6 3 2 2 6" xfId="14188"/>
    <cellStyle name="Standard 4 2 2 6 3 2 3" xfId="14189"/>
    <cellStyle name="Standard 4 2 2 6 3 2 3 2" xfId="14190"/>
    <cellStyle name="Standard 4 2 2 6 3 2 3 3" xfId="14191"/>
    <cellStyle name="Standard 4 2 2 6 3 2 4" xfId="14192"/>
    <cellStyle name="Standard 4 2 2 6 3 2 4 2" xfId="14193"/>
    <cellStyle name="Standard 4 2 2 6 3 2 4 3" xfId="14194"/>
    <cellStyle name="Standard 4 2 2 6 3 2 5" xfId="14195"/>
    <cellStyle name="Standard 4 2 2 6 3 2 5 2" xfId="14196"/>
    <cellStyle name="Standard 4 2 2 6 3 2 6" xfId="14197"/>
    <cellStyle name="Standard 4 2 2 6 3 2 7" xfId="14198"/>
    <cellStyle name="Standard 4 2 2 6 3 3" xfId="14199"/>
    <cellStyle name="Standard 4 2 2 6 3 3 2" xfId="14200"/>
    <cellStyle name="Standard 4 2 2 6 3 3 2 2" xfId="14201"/>
    <cellStyle name="Standard 4 2 2 6 3 3 2 3" xfId="14202"/>
    <cellStyle name="Standard 4 2 2 6 3 3 3" xfId="14203"/>
    <cellStyle name="Standard 4 2 2 6 3 3 3 2" xfId="14204"/>
    <cellStyle name="Standard 4 2 2 6 3 3 3 3" xfId="14205"/>
    <cellStyle name="Standard 4 2 2 6 3 3 4" xfId="14206"/>
    <cellStyle name="Standard 4 2 2 6 3 3 4 2" xfId="14207"/>
    <cellStyle name="Standard 4 2 2 6 3 3 5" xfId="14208"/>
    <cellStyle name="Standard 4 2 2 6 3 3 6" xfId="14209"/>
    <cellStyle name="Standard 4 2 2 6 3 4" xfId="14210"/>
    <cellStyle name="Standard 4 2 2 6 3 4 2" xfId="14211"/>
    <cellStyle name="Standard 4 2 2 6 3 4 3" xfId="14212"/>
    <cellStyle name="Standard 4 2 2 6 3 5" xfId="14213"/>
    <cellStyle name="Standard 4 2 2 6 3 5 2" xfId="14214"/>
    <cellStyle name="Standard 4 2 2 6 3 5 3" xfId="14215"/>
    <cellStyle name="Standard 4 2 2 6 3 6" xfId="14216"/>
    <cellStyle name="Standard 4 2 2 6 3 6 2" xfId="14217"/>
    <cellStyle name="Standard 4 2 2 6 3 7" xfId="14218"/>
    <cellStyle name="Standard 4 2 2 6 3 8" xfId="14219"/>
    <cellStyle name="Standard 4 2 2 6 4" xfId="14220"/>
    <cellStyle name="Standard 4 2 2 6 4 2" xfId="14221"/>
    <cellStyle name="Standard 4 2 2 6 4 2 2" xfId="14222"/>
    <cellStyle name="Standard 4 2 2 6 4 2 2 2" xfId="14223"/>
    <cellStyle name="Standard 4 2 2 6 4 2 2 2 2" xfId="14224"/>
    <cellStyle name="Standard 4 2 2 6 4 2 2 2 3" xfId="14225"/>
    <cellStyle name="Standard 4 2 2 6 4 2 2 3" xfId="14226"/>
    <cellStyle name="Standard 4 2 2 6 4 2 2 3 2" xfId="14227"/>
    <cellStyle name="Standard 4 2 2 6 4 2 2 3 3" xfId="14228"/>
    <cellStyle name="Standard 4 2 2 6 4 2 2 4" xfId="14229"/>
    <cellStyle name="Standard 4 2 2 6 4 2 2 4 2" xfId="14230"/>
    <cellStyle name="Standard 4 2 2 6 4 2 2 5" xfId="14231"/>
    <cellStyle name="Standard 4 2 2 6 4 2 2 6" xfId="14232"/>
    <cellStyle name="Standard 4 2 2 6 4 2 3" xfId="14233"/>
    <cellStyle name="Standard 4 2 2 6 4 2 3 2" xfId="14234"/>
    <cellStyle name="Standard 4 2 2 6 4 2 3 3" xfId="14235"/>
    <cellStyle name="Standard 4 2 2 6 4 2 4" xfId="14236"/>
    <cellStyle name="Standard 4 2 2 6 4 2 4 2" xfId="14237"/>
    <cellStyle name="Standard 4 2 2 6 4 2 4 3" xfId="14238"/>
    <cellStyle name="Standard 4 2 2 6 4 2 5" xfId="14239"/>
    <cellStyle name="Standard 4 2 2 6 4 2 5 2" xfId="14240"/>
    <cellStyle name="Standard 4 2 2 6 4 2 6" xfId="14241"/>
    <cellStyle name="Standard 4 2 2 6 4 2 7" xfId="14242"/>
    <cellStyle name="Standard 4 2 2 6 4 3" xfId="14243"/>
    <cellStyle name="Standard 4 2 2 6 4 3 2" xfId="14244"/>
    <cellStyle name="Standard 4 2 2 6 4 3 2 2" xfId="14245"/>
    <cellStyle name="Standard 4 2 2 6 4 3 2 3" xfId="14246"/>
    <cellStyle name="Standard 4 2 2 6 4 3 3" xfId="14247"/>
    <cellStyle name="Standard 4 2 2 6 4 3 3 2" xfId="14248"/>
    <cellStyle name="Standard 4 2 2 6 4 3 3 3" xfId="14249"/>
    <cellStyle name="Standard 4 2 2 6 4 3 4" xfId="14250"/>
    <cellStyle name="Standard 4 2 2 6 4 3 4 2" xfId="14251"/>
    <cellStyle name="Standard 4 2 2 6 4 3 5" xfId="14252"/>
    <cellStyle name="Standard 4 2 2 6 4 3 6" xfId="14253"/>
    <cellStyle name="Standard 4 2 2 6 4 4" xfId="14254"/>
    <cellStyle name="Standard 4 2 2 6 4 4 2" xfId="14255"/>
    <cellStyle name="Standard 4 2 2 6 4 4 3" xfId="14256"/>
    <cellStyle name="Standard 4 2 2 6 4 5" xfId="14257"/>
    <cellStyle name="Standard 4 2 2 6 4 5 2" xfId="14258"/>
    <cellStyle name="Standard 4 2 2 6 4 5 3" xfId="14259"/>
    <cellStyle name="Standard 4 2 2 6 4 6" xfId="14260"/>
    <cellStyle name="Standard 4 2 2 6 4 6 2" xfId="14261"/>
    <cellStyle name="Standard 4 2 2 6 4 7" xfId="14262"/>
    <cellStyle name="Standard 4 2 2 6 4 8" xfId="14263"/>
    <cellStyle name="Standard 4 2 2 6 5" xfId="14264"/>
    <cellStyle name="Standard 4 2 2 6 5 2" xfId="14265"/>
    <cellStyle name="Standard 4 2 2 6 5 2 2" xfId="14266"/>
    <cellStyle name="Standard 4 2 2 6 5 2 2 2" xfId="14267"/>
    <cellStyle name="Standard 4 2 2 6 5 2 2 3" xfId="14268"/>
    <cellStyle name="Standard 4 2 2 6 5 2 3" xfId="14269"/>
    <cellStyle name="Standard 4 2 2 6 5 2 3 2" xfId="14270"/>
    <cellStyle name="Standard 4 2 2 6 5 2 3 3" xfId="14271"/>
    <cellStyle name="Standard 4 2 2 6 5 2 4" xfId="14272"/>
    <cellStyle name="Standard 4 2 2 6 5 2 4 2" xfId="14273"/>
    <cellStyle name="Standard 4 2 2 6 5 2 5" xfId="14274"/>
    <cellStyle name="Standard 4 2 2 6 5 2 6" xfId="14275"/>
    <cellStyle name="Standard 4 2 2 6 5 3" xfId="14276"/>
    <cellStyle name="Standard 4 2 2 6 5 3 2" xfId="14277"/>
    <cellStyle name="Standard 4 2 2 6 5 3 3" xfId="14278"/>
    <cellStyle name="Standard 4 2 2 6 5 4" xfId="14279"/>
    <cellStyle name="Standard 4 2 2 6 5 4 2" xfId="14280"/>
    <cellStyle name="Standard 4 2 2 6 5 4 3" xfId="14281"/>
    <cellStyle name="Standard 4 2 2 6 5 5" xfId="14282"/>
    <cellStyle name="Standard 4 2 2 6 5 5 2" xfId="14283"/>
    <cellStyle name="Standard 4 2 2 6 5 6" xfId="14284"/>
    <cellStyle name="Standard 4 2 2 6 5 7" xfId="14285"/>
    <cellStyle name="Standard 4 2 2 6 6" xfId="14286"/>
    <cellStyle name="Standard 4 2 2 6 6 2" xfId="14287"/>
    <cellStyle name="Standard 4 2 2 6 6 2 2" xfId="14288"/>
    <cellStyle name="Standard 4 2 2 6 6 2 3" xfId="14289"/>
    <cellStyle name="Standard 4 2 2 6 6 3" xfId="14290"/>
    <cellStyle name="Standard 4 2 2 6 6 3 2" xfId="14291"/>
    <cellStyle name="Standard 4 2 2 6 6 3 3" xfId="14292"/>
    <cellStyle name="Standard 4 2 2 6 6 4" xfId="14293"/>
    <cellStyle name="Standard 4 2 2 6 6 4 2" xfId="14294"/>
    <cellStyle name="Standard 4 2 2 6 6 5" xfId="14295"/>
    <cellStyle name="Standard 4 2 2 6 6 6" xfId="14296"/>
    <cellStyle name="Standard 4 2 2 6 7" xfId="14297"/>
    <cellStyle name="Standard 4 2 2 6 7 2" xfId="14298"/>
    <cellStyle name="Standard 4 2 2 6 7 3" xfId="14299"/>
    <cellStyle name="Standard 4 2 2 6 8" xfId="14300"/>
    <cellStyle name="Standard 4 2 2 6 8 2" xfId="14301"/>
    <cellStyle name="Standard 4 2 2 6 8 3" xfId="14302"/>
    <cellStyle name="Standard 4 2 2 6 9" xfId="14303"/>
    <cellStyle name="Standard 4 2 2 6 9 2" xfId="14304"/>
    <cellStyle name="Standard 4 2 2 7" xfId="14305"/>
    <cellStyle name="Standard 4 2 2 7 10" xfId="14306"/>
    <cellStyle name="Standard 4 2 2 7 2" xfId="14307"/>
    <cellStyle name="Standard 4 2 2 7 2 2" xfId="14308"/>
    <cellStyle name="Standard 4 2 2 7 2 2 2" xfId="14309"/>
    <cellStyle name="Standard 4 2 2 7 2 2 2 2" xfId="14310"/>
    <cellStyle name="Standard 4 2 2 7 2 2 2 2 2" xfId="14311"/>
    <cellStyle name="Standard 4 2 2 7 2 2 2 2 3" xfId="14312"/>
    <cellStyle name="Standard 4 2 2 7 2 2 2 3" xfId="14313"/>
    <cellStyle name="Standard 4 2 2 7 2 2 2 3 2" xfId="14314"/>
    <cellStyle name="Standard 4 2 2 7 2 2 2 3 3" xfId="14315"/>
    <cellStyle name="Standard 4 2 2 7 2 2 2 4" xfId="14316"/>
    <cellStyle name="Standard 4 2 2 7 2 2 2 4 2" xfId="14317"/>
    <cellStyle name="Standard 4 2 2 7 2 2 2 5" xfId="14318"/>
    <cellStyle name="Standard 4 2 2 7 2 2 2 6" xfId="14319"/>
    <cellStyle name="Standard 4 2 2 7 2 2 3" xfId="14320"/>
    <cellStyle name="Standard 4 2 2 7 2 2 3 2" xfId="14321"/>
    <cellStyle name="Standard 4 2 2 7 2 2 3 3" xfId="14322"/>
    <cellStyle name="Standard 4 2 2 7 2 2 4" xfId="14323"/>
    <cellStyle name="Standard 4 2 2 7 2 2 4 2" xfId="14324"/>
    <cellStyle name="Standard 4 2 2 7 2 2 4 3" xfId="14325"/>
    <cellStyle name="Standard 4 2 2 7 2 2 5" xfId="14326"/>
    <cellStyle name="Standard 4 2 2 7 2 2 5 2" xfId="14327"/>
    <cellStyle name="Standard 4 2 2 7 2 2 6" xfId="14328"/>
    <cellStyle name="Standard 4 2 2 7 2 2 7" xfId="14329"/>
    <cellStyle name="Standard 4 2 2 7 2 3" xfId="14330"/>
    <cellStyle name="Standard 4 2 2 7 2 3 2" xfId="14331"/>
    <cellStyle name="Standard 4 2 2 7 2 3 2 2" xfId="14332"/>
    <cellStyle name="Standard 4 2 2 7 2 3 2 3" xfId="14333"/>
    <cellStyle name="Standard 4 2 2 7 2 3 3" xfId="14334"/>
    <cellStyle name="Standard 4 2 2 7 2 3 3 2" xfId="14335"/>
    <cellStyle name="Standard 4 2 2 7 2 3 3 3" xfId="14336"/>
    <cellStyle name="Standard 4 2 2 7 2 3 4" xfId="14337"/>
    <cellStyle name="Standard 4 2 2 7 2 3 4 2" xfId="14338"/>
    <cellStyle name="Standard 4 2 2 7 2 3 5" xfId="14339"/>
    <cellStyle name="Standard 4 2 2 7 2 3 6" xfId="14340"/>
    <cellStyle name="Standard 4 2 2 7 2 4" xfId="14341"/>
    <cellStyle name="Standard 4 2 2 7 2 4 2" xfId="14342"/>
    <cellStyle name="Standard 4 2 2 7 2 4 3" xfId="14343"/>
    <cellStyle name="Standard 4 2 2 7 2 5" xfId="14344"/>
    <cellStyle name="Standard 4 2 2 7 2 5 2" xfId="14345"/>
    <cellStyle name="Standard 4 2 2 7 2 5 3" xfId="14346"/>
    <cellStyle name="Standard 4 2 2 7 2 6" xfId="14347"/>
    <cellStyle name="Standard 4 2 2 7 2 6 2" xfId="14348"/>
    <cellStyle name="Standard 4 2 2 7 2 7" xfId="14349"/>
    <cellStyle name="Standard 4 2 2 7 2 8" xfId="14350"/>
    <cellStyle name="Standard 4 2 2 7 3" xfId="14351"/>
    <cellStyle name="Standard 4 2 2 7 3 2" xfId="14352"/>
    <cellStyle name="Standard 4 2 2 7 3 2 2" xfId="14353"/>
    <cellStyle name="Standard 4 2 2 7 3 2 2 2" xfId="14354"/>
    <cellStyle name="Standard 4 2 2 7 3 2 2 2 2" xfId="14355"/>
    <cellStyle name="Standard 4 2 2 7 3 2 2 2 3" xfId="14356"/>
    <cellStyle name="Standard 4 2 2 7 3 2 2 3" xfId="14357"/>
    <cellStyle name="Standard 4 2 2 7 3 2 2 3 2" xfId="14358"/>
    <cellStyle name="Standard 4 2 2 7 3 2 2 3 3" xfId="14359"/>
    <cellStyle name="Standard 4 2 2 7 3 2 2 4" xfId="14360"/>
    <cellStyle name="Standard 4 2 2 7 3 2 2 4 2" xfId="14361"/>
    <cellStyle name="Standard 4 2 2 7 3 2 2 5" xfId="14362"/>
    <cellStyle name="Standard 4 2 2 7 3 2 2 6" xfId="14363"/>
    <cellStyle name="Standard 4 2 2 7 3 2 3" xfId="14364"/>
    <cellStyle name="Standard 4 2 2 7 3 2 3 2" xfId="14365"/>
    <cellStyle name="Standard 4 2 2 7 3 2 3 3" xfId="14366"/>
    <cellStyle name="Standard 4 2 2 7 3 2 4" xfId="14367"/>
    <cellStyle name="Standard 4 2 2 7 3 2 4 2" xfId="14368"/>
    <cellStyle name="Standard 4 2 2 7 3 2 4 3" xfId="14369"/>
    <cellStyle name="Standard 4 2 2 7 3 2 5" xfId="14370"/>
    <cellStyle name="Standard 4 2 2 7 3 2 5 2" xfId="14371"/>
    <cellStyle name="Standard 4 2 2 7 3 2 6" xfId="14372"/>
    <cellStyle name="Standard 4 2 2 7 3 2 7" xfId="14373"/>
    <cellStyle name="Standard 4 2 2 7 3 3" xfId="14374"/>
    <cellStyle name="Standard 4 2 2 7 3 3 2" xfId="14375"/>
    <cellStyle name="Standard 4 2 2 7 3 3 2 2" xfId="14376"/>
    <cellStyle name="Standard 4 2 2 7 3 3 2 3" xfId="14377"/>
    <cellStyle name="Standard 4 2 2 7 3 3 3" xfId="14378"/>
    <cellStyle name="Standard 4 2 2 7 3 3 3 2" xfId="14379"/>
    <cellStyle name="Standard 4 2 2 7 3 3 3 3" xfId="14380"/>
    <cellStyle name="Standard 4 2 2 7 3 3 4" xfId="14381"/>
    <cellStyle name="Standard 4 2 2 7 3 3 4 2" xfId="14382"/>
    <cellStyle name="Standard 4 2 2 7 3 3 5" xfId="14383"/>
    <cellStyle name="Standard 4 2 2 7 3 3 6" xfId="14384"/>
    <cellStyle name="Standard 4 2 2 7 3 4" xfId="14385"/>
    <cellStyle name="Standard 4 2 2 7 3 4 2" xfId="14386"/>
    <cellStyle name="Standard 4 2 2 7 3 4 3" xfId="14387"/>
    <cellStyle name="Standard 4 2 2 7 3 5" xfId="14388"/>
    <cellStyle name="Standard 4 2 2 7 3 5 2" xfId="14389"/>
    <cellStyle name="Standard 4 2 2 7 3 5 3" xfId="14390"/>
    <cellStyle name="Standard 4 2 2 7 3 6" xfId="14391"/>
    <cellStyle name="Standard 4 2 2 7 3 6 2" xfId="14392"/>
    <cellStyle name="Standard 4 2 2 7 3 7" xfId="14393"/>
    <cellStyle name="Standard 4 2 2 7 3 8" xfId="14394"/>
    <cellStyle name="Standard 4 2 2 7 4" xfId="14395"/>
    <cellStyle name="Standard 4 2 2 7 4 2" xfId="14396"/>
    <cellStyle name="Standard 4 2 2 7 4 2 2" xfId="14397"/>
    <cellStyle name="Standard 4 2 2 7 4 2 2 2" xfId="14398"/>
    <cellStyle name="Standard 4 2 2 7 4 2 2 3" xfId="14399"/>
    <cellStyle name="Standard 4 2 2 7 4 2 3" xfId="14400"/>
    <cellStyle name="Standard 4 2 2 7 4 2 3 2" xfId="14401"/>
    <cellStyle name="Standard 4 2 2 7 4 2 3 3" xfId="14402"/>
    <cellStyle name="Standard 4 2 2 7 4 2 4" xfId="14403"/>
    <cellStyle name="Standard 4 2 2 7 4 2 4 2" xfId="14404"/>
    <cellStyle name="Standard 4 2 2 7 4 2 5" xfId="14405"/>
    <cellStyle name="Standard 4 2 2 7 4 2 6" xfId="14406"/>
    <cellStyle name="Standard 4 2 2 7 4 3" xfId="14407"/>
    <cellStyle name="Standard 4 2 2 7 4 3 2" xfId="14408"/>
    <cellStyle name="Standard 4 2 2 7 4 3 3" xfId="14409"/>
    <cellStyle name="Standard 4 2 2 7 4 4" xfId="14410"/>
    <cellStyle name="Standard 4 2 2 7 4 4 2" xfId="14411"/>
    <cellStyle name="Standard 4 2 2 7 4 4 3" xfId="14412"/>
    <cellStyle name="Standard 4 2 2 7 4 5" xfId="14413"/>
    <cellStyle name="Standard 4 2 2 7 4 5 2" xfId="14414"/>
    <cellStyle name="Standard 4 2 2 7 4 6" xfId="14415"/>
    <cellStyle name="Standard 4 2 2 7 4 7" xfId="14416"/>
    <cellStyle name="Standard 4 2 2 7 5" xfId="14417"/>
    <cellStyle name="Standard 4 2 2 7 5 2" xfId="14418"/>
    <cellStyle name="Standard 4 2 2 7 5 2 2" xfId="14419"/>
    <cellStyle name="Standard 4 2 2 7 5 2 3" xfId="14420"/>
    <cellStyle name="Standard 4 2 2 7 5 3" xfId="14421"/>
    <cellStyle name="Standard 4 2 2 7 5 3 2" xfId="14422"/>
    <cellStyle name="Standard 4 2 2 7 5 3 3" xfId="14423"/>
    <cellStyle name="Standard 4 2 2 7 5 4" xfId="14424"/>
    <cellStyle name="Standard 4 2 2 7 5 4 2" xfId="14425"/>
    <cellStyle name="Standard 4 2 2 7 5 5" xfId="14426"/>
    <cellStyle name="Standard 4 2 2 7 5 6" xfId="14427"/>
    <cellStyle name="Standard 4 2 2 7 6" xfId="14428"/>
    <cellStyle name="Standard 4 2 2 7 6 2" xfId="14429"/>
    <cellStyle name="Standard 4 2 2 7 6 3" xfId="14430"/>
    <cellStyle name="Standard 4 2 2 7 7" xfId="14431"/>
    <cellStyle name="Standard 4 2 2 7 7 2" xfId="14432"/>
    <cellStyle name="Standard 4 2 2 7 7 3" xfId="14433"/>
    <cellStyle name="Standard 4 2 2 7 8" xfId="14434"/>
    <cellStyle name="Standard 4 2 2 7 8 2" xfId="14435"/>
    <cellStyle name="Standard 4 2 2 7 9" xfId="14436"/>
    <cellStyle name="Standard 4 2 2 8" xfId="14437"/>
    <cellStyle name="Standard 4 2 2 8 2" xfId="14438"/>
    <cellStyle name="Standard 4 2 2 8 2 2" xfId="14439"/>
    <cellStyle name="Standard 4 2 2 8 2 2 2" xfId="14440"/>
    <cellStyle name="Standard 4 2 2 8 2 2 2 2" xfId="14441"/>
    <cellStyle name="Standard 4 2 2 8 2 2 2 2 2" xfId="14442"/>
    <cellStyle name="Standard 4 2 2 8 2 2 2 2 3" xfId="14443"/>
    <cellStyle name="Standard 4 2 2 8 2 2 2 3" xfId="14444"/>
    <cellStyle name="Standard 4 2 2 8 2 2 2 3 2" xfId="14445"/>
    <cellStyle name="Standard 4 2 2 8 2 2 2 3 3" xfId="14446"/>
    <cellStyle name="Standard 4 2 2 8 2 2 2 4" xfId="14447"/>
    <cellStyle name="Standard 4 2 2 8 2 2 2 4 2" xfId="14448"/>
    <cellStyle name="Standard 4 2 2 8 2 2 2 5" xfId="14449"/>
    <cellStyle name="Standard 4 2 2 8 2 2 2 6" xfId="14450"/>
    <cellStyle name="Standard 4 2 2 8 2 2 3" xfId="14451"/>
    <cellStyle name="Standard 4 2 2 8 2 2 3 2" xfId="14452"/>
    <cellStyle name="Standard 4 2 2 8 2 2 3 3" xfId="14453"/>
    <cellStyle name="Standard 4 2 2 8 2 2 4" xfId="14454"/>
    <cellStyle name="Standard 4 2 2 8 2 2 4 2" xfId="14455"/>
    <cellStyle name="Standard 4 2 2 8 2 2 4 3" xfId="14456"/>
    <cellStyle name="Standard 4 2 2 8 2 2 5" xfId="14457"/>
    <cellStyle name="Standard 4 2 2 8 2 2 5 2" xfId="14458"/>
    <cellStyle name="Standard 4 2 2 8 2 2 6" xfId="14459"/>
    <cellStyle name="Standard 4 2 2 8 2 2 7" xfId="14460"/>
    <cellStyle name="Standard 4 2 2 8 2 3" xfId="14461"/>
    <cellStyle name="Standard 4 2 2 8 2 3 2" xfId="14462"/>
    <cellStyle name="Standard 4 2 2 8 2 3 2 2" xfId="14463"/>
    <cellStyle name="Standard 4 2 2 8 2 3 2 3" xfId="14464"/>
    <cellStyle name="Standard 4 2 2 8 2 3 3" xfId="14465"/>
    <cellStyle name="Standard 4 2 2 8 2 3 3 2" xfId="14466"/>
    <cellStyle name="Standard 4 2 2 8 2 3 3 3" xfId="14467"/>
    <cellStyle name="Standard 4 2 2 8 2 3 4" xfId="14468"/>
    <cellStyle name="Standard 4 2 2 8 2 3 4 2" xfId="14469"/>
    <cellStyle name="Standard 4 2 2 8 2 3 5" xfId="14470"/>
    <cellStyle name="Standard 4 2 2 8 2 3 6" xfId="14471"/>
    <cellStyle name="Standard 4 2 2 8 2 4" xfId="14472"/>
    <cellStyle name="Standard 4 2 2 8 2 4 2" xfId="14473"/>
    <cellStyle name="Standard 4 2 2 8 2 4 3" xfId="14474"/>
    <cellStyle name="Standard 4 2 2 8 2 5" xfId="14475"/>
    <cellStyle name="Standard 4 2 2 8 2 5 2" xfId="14476"/>
    <cellStyle name="Standard 4 2 2 8 2 5 3" xfId="14477"/>
    <cellStyle name="Standard 4 2 2 8 2 6" xfId="14478"/>
    <cellStyle name="Standard 4 2 2 8 2 6 2" xfId="14479"/>
    <cellStyle name="Standard 4 2 2 8 2 7" xfId="14480"/>
    <cellStyle name="Standard 4 2 2 8 2 8" xfId="14481"/>
    <cellStyle name="Standard 4 2 2 8 3" xfId="14482"/>
    <cellStyle name="Standard 4 2 2 8 3 2" xfId="14483"/>
    <cellStyle name="Standard 4 2 2 8 3 2 2" xfId="14484"/>
    <cellStyle name="Standard 4 2 2 8 3 2 2 2" xfId="14485"/>
    <cellStyle name="Standard 4 2 2 8 3 2 2 3" xfId="14486"/>
    <cellStyle name="Standard 4 2 2 8 3 2 3" xfId="14487"/>
    <cellStyle name="Standard 4 2 2 8 3 2 3 2" xfId="14488"/>
    <cellStyle name="Standard 4 2 2 8 3 2 3 3" xfId="14489"/>
    <cellStyle name="Standard 4 2 2 8 3 2 4" xfId="14490"/>
    <cellStyle name="Standard 4 2 2 8 3 2 4 2" xfId="14491"/>
    <cellStyle name="Standard 4 2 2 8 3 2 5" xfId="14492"/>
    <cellStyle name="Standard 4 2 2 8 3 2 6" xfId="14493"/>
    <cellStyle name="Standard 4 2 2 8 3 3" xfId="14494"/>
    <cellStyle name="Standard 4 2 2 8 3 3 2" xfId="14495"/>
    <cellStyle name="Standard 4 2 2 8 3 3 3" xfId="14496"/>
    <cellStyle name="Standard 4 2 2 8 3 4" xfId="14497"/>
    <cellStyle name="Standard 4 2 2 8 3 4 2" xfId="14498"/>
    <cellStyle name="Standard 4 2 2 8 3 4 3" xfId="14499"/>
    <cellStyle name="Standard 4 2 2 8 3 5" xfId="14500"/>
    <cellStyle name="Standard 4 2 2 8 3 5 2" xfId="14501"/>
    <cellStyle name="Standard 4 2 2 8 3 6" xfId="14502"/>
    <cellStyle name="Standard 4 2 2 8 3 7" xfId="14503"/>
    <cellStyle name="Standard 4 2 2 8 4" xfId="14504"/>
    <cellStyle name="Standard 4 2 2 8 4 2" xfId="14505"/>
    <cellStyle name="Standard 4 2 2 8 4 2 2" xfId="14506"/>
    <cellStyle name="Standard 4 2 2 8 4 2 3" xfId="14507"/>
    <cellStyle name="Standard 4 2 2 8 4 3" xfId="14508"/>
    <cellStyle name="Standard 4 2 2 8 4 3 2" xfId="14509"/>
    <cellStyle name="Standard 4 2 2 8 4 3 3" xfId="14510"/>
    <cellStyle name="Standard 4 2 2 8 4 4" xfId="14511"/>
    <cellStyle name="Standard 4 2 2 8 4 4 2" xfId="14512"/>
    <cellStyle name="Standard 4 2 2 8 4 5" xfId="14513"/>
    <cellStyle name="Standard 4 2 2 8 4 6" xfId="14514"/>
    <cellStyle name="Standard 4 2 2 8 5" xfId="14515"/>
    <cellStyle name="Standard 4 2 2 8 5 2" xfId="14516"/>
    <cellStyle name="Standard 4 2 2 8 5 3" xfId="14517"/>
    <cellStyle name="Standard 4 2 2 8 6" xfId="14518"/>
    <cellStyle name="Standard 4 2 2 8 6 2" xfId="14519"/>
    <cellStyle name="Standard 4 2 2 8 6 3" xfId="14520"/>
    <cellStyle name="Standard 4 2 2 8 7" xfId="14521"/>
    <cellStyle name="Standard 4 2 2 8 7 2" xfId="14522"/>
    <cellStyle name="Standard 4 2 2 8 8" xfId="14523"/>
    <cellStyle name="Standard 4 2 2 8 9" xfId="14524"/>
    <cellStyle name="Standard 4 2 2 9" xfId="14525"/>
    <cellStyle name="Standard 4 2 2 9 2" xfId="14526"/>
    <cellStyle name="Standard 4 2 2 9 2 2" xfId="14527"/>
    <cellStyle name="Standard 4 2 2 9 2 2 2" xfId="14528"/>
    <cellStyle name="Standard 4 2 2 9 2 2 2 2" xfId="14529"/>
    <cellStyle name="Standard 4 2 2 9 2 2 2 3" xfId="14530"/>
    <cellStyle name="Standard 4 2 2 9 2 2 3" xfId="14531"/>
    <cellStyle name="Standard 4 2 2 9 2 2 3 2" xfId="14532"/>
    <cellStyle name="Standard 4 2 2 9 2 2 3 3" xfId="14533"/>
    <cellStyle name="Standard 4 2 2 9 2 2 4" xfId="14534"/>
    <cellStyle name="Standard 4 2 2 9 2 2 4 2" xfId="14535"/>
    <cellStyle name="Standard 4 2 2 9 2 2 5" xfId="14536"/>
    <cellStyle name="Standard 4 2 2 9 2 2 6" xfId="14537"/>
    <cellStyle name="Standard 4 2 2 9 2 3" xfId="14538"/>
    <cellStyle name="Standard 4 2 2 9 2 3 2" xfId="14539"/>
    <cellStyle name="Standard 4 2 2 9 2 3 3" xfId="14540"/>
    <cellStyle name="Standard 4 2 2 9 2 4" xfId="14541"/>
    <cellStyle name="Standard 4 2 2 9 2 4 2" xfId="14542"/>
    <cellStyle name="Standard 4 2 2 9 2 4 3" xfId="14543"/>
    <cellStyle name="Standard 4 2 2 9 2 5" xfId="14544"/>
    <cellStyle name="Standard 4 2 2 9 2 5 2" xfId="14545"/>
    <cellStyle name="Standard 4 2 2 9 2 6" xfId="14546"/>
    <cellStyle name="Standard 4 2 2 9 2 7" xfId="14547"/>
    <cellStyle name="Standard 4 2 2 9 3" xfId="14548"/>
    <cellStyle name="Standard 4 2 2 9 3 2" xfId="14549"/>
    <cellStyle name="Standard 4 2 2 9 3 2 2" xfId="14550"/>
    <cellStyle name="Standard 4 2 2 9 3 2 3" xfId="14551"/>
    <cellStyle name="Standard 4 2 2 9 3 3" xfId="14552"/>
    <cellStyle name="Standard 4 2 2 9 3 3 2" xfId="14553"/>
    <cellStyle name="Standard 4 2 2 9 3 3 3" xfId="14554"/>
    <cellStyle name="Standard 4 2 2 9 3 4" xfId="14555"/>
    <cellStyle name="Standard 4 2 2 9 3 4 2" xfId="14556"/>
    <cellStyle name="Standard 4 2 2 9 3 5" xfId="14557"/>
    <cellStyle name="Standard 4 2 2 9 3 6" xfId="14558"/>
    <cellStyle name="Standard 4 2 2 9 4" xfId="14559"/>
    <cellStyle name="Standard 4 2 2 9 4 2" xfId="14560"/>
    <cellStyle name="Standard 4 2 2 9 4 3" xfId="14561"/>
    <cellStyle name="Standard 4 2 2 9 5" xfId="14562"/>
    <cellStyle name="Standard 4 2 2 9 5 2" xfId="14563"/>
    <cellStyle name="Standard 4 2 2 9 5 3" xfId="14564"/>
    <cellStyle name="Standard 4 2 2 9 6" xfId="14565"/>
    <cellStyle name="Standard 4 2 2 9 6 2" xfId="14566"/>
    <cellStyle name="Standard 4 2 2 9 7" xfId="14567"/>
    <cellStyle name="Standard 4 2 2 9 8" xfId="14568"/>
    <cellStyle name="Standard 4 2 3" xfId="14569"/>
    <cellStyle name="Standard 4 2 3 10" xfId="14570"/>
    <cellStyle name="Standard 4 2 3 10 2" xfId="14571"/>
    <cellStyle name="Standard 4 2 3 10 3" xfId="14572"/>
    <cellStyle name="Standard 4 2 3 11" xfId="14573"/>
    <cellStyle name="Standard 4 2 3 11 2" xfId="14574"/>
    <cellStyle name="Standard 4 2 3 11 3" xfId="14575"/>
    <cellStyle name="Standard 4 2 3 12" xfId="14576"/>
    <cellStyle name="Standard 4 2 3 12 2" xfId="14577"/>
    <cellStyle name="Standard 4 2 3 13" xfId="14578"/>
    <cellStyle name="Standard 4 2 3 14" xfId="14579"/>
    <cellStyle name="Standard 4 2 3 15" xfId="33459"/>
    <cellStyle name="Standard 4 2 3 2" xfId="14580"/>
    <cellStyle name="Standard 4 2 3 2 10" xfId="14581"/>
    <cellStyle name="Standard 4 2 3 2 10 2" xfId="14582"/>
    <cellStyle name="Standard 4 2 3 2 11" xfId="14583"/>
    <cellStyle name="Standard 4 2 3 2 12" xfId="14584"/>
    <cellStyle name="Standard 4 2 3 2 13" xfId="33460"/>
    <cellStyle name="Standard 4 2 3 2 2" xfId="14585"/>
    <cellStyle name="Standard 4 2 3 2 2 10" xfId="14586"/>
    <cellStyle name="Standard 4 2 3 2 2 11" xfId="14587"/>
    <cellStyle name="Standard 4 2 3 2 2 12" xfId="33461"/>
    <cellStyle name="Standard 4 2 3 2 2 2" xfId="14588"/>
    <cellStyle name="Standard 4 2 3 2 2 2 10" xfId="14589"/>
    <cellStyle name="Standard 4 2 3 2 2 2 2" xfId="14590"/>
    <cellStyle name="Standard 4 2 3 2 2 2 2 2" xfId="14591"/>
    <cellStyle name="Standard 4 2 3 2 2 2 2 2 2" xfId="14592"/>
    <cellStyle name="Standard 4 2 3 2 2 2 2 2 2 2" xfId="14593"/>
    <cellStyle name="Standard 4 2 3 2 2 2 2 2 2 2 2" xfId="14594"/>
    <cellStyle name="Standard 4 2 3 2 2 2 2 2 2 2 3" xfId="14595"/>
    <cellStyle name="Standard 4 2 3 2 2 2 2 2 2 3" xfId="14596"/>
    <cellStyle name="Standard 4 2 3 2 2 2 2 2 2 3 2" xfId="14597"/>
    <cellStyle name="Standard 4 2 3 2 2 2 2 2 2 3 3" xfId="14598"/>
    <cellStyle name="Standard 4 2 3 2 2 2 2 2 2 4" xfId="14599"/>
    <cellStyle name="Standard 4 2 3 2 2 2 2 2 2 4 2" xfId="14600"/>
    <cellStyle name="Standard 4 2 3 2 2 2 2 2 2 5" xfId="14601"/>
    <cellStyle name="Standard 4 2 3 2 2 2 2 2 2 6" xfId="14602"/>
    <cellStyle name="Standard 4 2 3 2 2 2 2 2 3" xfId="14603"/>
    <cellStyle name="Standard 4 2 3 2 2 2 2 2 3 2" xfId="14604"/>
    <cellStyle name="Standard 4 2 3 2 2 2 2 2 3 3" xfId="14605"/>
    <cellStyle name="Standard 4 2 3 2 2 2 2 2 4" xfId="14606"/>
    <cellStyle name="Standard 4 2 3 2 2 2 2 2 4 2" xfId="14607"/>
    <cellStyle name="Standard 4 2 3 2 2 2 2 2 4 3" xfId="14608"/>
    <cellStyle name="Standard 4 2 3 2 2 2 2 2 5" xfId="14609"/>
    <cellStyle name="Standard 4 2 3 2 2 2 2 2 5 2" xfId="14610"/>
    <cellStyle name="Standard 4 2 3 2 2 2 2 2 6" xfId="14611"/>
    <cellStyle name="Standard 4 2 3 2 2 2 2 2 7" xfId="14612"/>
    <cellStyle name="Standard 4 2 3 2 2 2 2 3" xfId="14613"/>
    <cellStyle name="Standard 4 2 3 2 2 2 2 3 2" xfId="14614"/>
    <cellStyle name="Standard 4 2 3 2 2 2 2 3 2 2" xfId="14615"/>
    <cellStyle name="Standard 4 2 3 2 2 2 2 3 2 3" xfId="14616"/>
    <cellStyle name="Standard 4 2 3 2 2 2 2 3 3" xfId="14617"/>
    <cellStyle name="Standard 4 2 3 2 2 2 2 3 3 2" xfId="14618"/>
    <cellStyle name="Standard 4 2 3 2 2 2 2 3 3 3" xfId="14619"/>
    <cellStyle name="Standard 4 2 3 2 2 2 2 3 4" xfId="14620"/>
    <cellStyle name="Standard 4 2 3 2 2 2 2 3 4 2" xfId="14621"/>
    <cellStyle name="Standard 4 2 3 2 2 2 2 3 5" xfId="14622"/>
    <cellStyle name="Standard 4 2 3 2 2 2 2 3 6" xfId="14623"/>
    <cellStyle name="Standard 4 2 3 2 2 2 2 4" xfId="14624"/>
    <cellStyle name="Standard 4 2 3 2 2 2 2 4 2" xfId="14625"/>
    <cellStyle name="Standard 4 2 3 2 2 2 2 4 3" xfId="14626"/>
    <cellStyle name="Standard 4 2 3 2 2 2 2 5" xfId="14627"/>
    <cellStyle name="Standard 4 2 3 2 2 2 2 5 2" xfId="14628"/>
    <cellStyle name="Standard 4 2 3 2 2 2 2 5 3" xfId="14629"/>
    <cellStyle name="Standard 4 2 3 2 2 2 2 6" xfId="14630"/>
    <cellStyle name="Standard 4 2 3 2 2 2 2 6 2" xfId="14631"/>
    <cellStyle name="Standard 4 2 3 2 2 2 2 7" xfId="14632"/>
    <cellStyle name="Standard 4 2 3 2 2 2 2 8" xfId="14633"/>
    <cellStyle name="Standard 4 2 3 2 2 2 3" xfId="14634"/>
    <cellStyle name="Standard 4 2 3 2 2 2 3 2" xfId="14635"/>
    <cellStyle name="Standard 4 2 3 2 2 2 3 2 2" xfId="14636"/>
    <cellStyle name="Standard 4 2 3 2 2 2 3 2 2 2" xfId="14637"/>
    <cellStyle name="Standard 4 2 3 2 2 2 3 2 2 2 2" xfId="14638"/>
    <cellStyle name="Standard 4 2 3 2 2 2 3 2 2 2 3" xfId="14639"/>
    <cellStyle name="Standard 4 2 3 2 2 2 3 2 2 3" xfId="14640"/>
    <cellStyle name="Standard 4 2 3 2 2 2 3 2 2 3 2" xfId="14641"/>
    <cellStyle name="Standard 4 2 3 2 2 2 3 2 2 3 3" xfId="14642"/>
    <cellStyle name="Standard 4 2 3 2 2 2 3 2 2 4" xfId="14643"/>
    <cellStyle name="Standard 4 2 3 2 2 2 3 2 2 4 2" xfId="14644"/>
    <cellStyle name="Standard 4 2 3 2 2 2 3 2 2 5" xfId="14645"/>
    <cellStyle name="Standard 4 2 3 2 2 2 3 2 2 6" xfId="14646"/>
    <cellStyle name="Standard 4 2 3 2 2 2 3 2 3" xfId="14647"/>
    <cellStyle name="Standard 4 2 3 2 2 2 3 2 3 2" xfId="14648"/>
    <cellStyle name="Standard 4 2 3 2 2 2 3 2 3 3" xfId="14649"/>
    <cellStyle name="Standard 4 2 3 2 2 2 3 2 4" xfId="14650"/>
    <cellStyle name="Standard 4 2 3 2 2 2 3 2 4 2" xfId="14651"/>
    <cellStyle name="Standard 4 2 3 2 2 2 3 2 4 3" xfId="14652"/>
    <cellStyle name="Standard 4 2 3 2 2 2 3 2 5" xfId="14653"/>
    <cellStyle name="Standard 4 2 3 2 2 2 3 2 5 2" xfId="14654"/>
    <cellStyle name="Standard 4 2 3 2 2 2 3 2 6" xfId="14655"/>
    <cellStyle name="Standard 4 2 3 2 2 2 3 2 7" xfId="14656"/>
    <cellStyle name="Standard 4 2 3 2 2 2 3 3" xfId="14657"/>
    <cellStyle name="Standard 4 2 3 2 2 2 3 3 2" xfId="14658"/>
    <cellStyle name="Standard 4 2 3 2 2 2 3 3 2 2" xfId="14659"/>
    <cellStyle name="Standard 4 2 3 2 2 2 3 3 2 3" xfId="14660"/>
    <cellStyle name="Standard 4 2 3 2 2 2 3 3 3" xfId="14661"/>
    <cellStyle name="Standard 4 2 3 2 2 2 3 3 3 2" xfId="14662"/>
    <cellStyle name="Standard 4 2 3 2 2 2 3 3 3 3" xfId="14663"/>
    <cellStyle name="Standard 4 2 3 2 2 2 3 3 4" xfId="14664"/>
    <cellStyle name="Standard 4 2 3 2 2 2 3 3 4 2" xfId="14665"/>
    <cellStyle name="Standard 4 2 3 2 2 2 3 3 5" xfId="14666"/>
    <cellStyle name="Standard 4 2 3 2 2 2 3 3 6" xfId="14667"/>
    <cellStyle name="Standard 4 2 3 2 2 2 3 4" xfId="14668"/>
    <cellStyle name="Standard 4 2 3 2 2 2 3 4 2" xfId="14669"/>
    <cellStyle name="Standard 4 2 3 2 2 2 3 4 3" xfId="14670"/>
    <cellStyle name="Standard 4 2 3 2 2 2 3 5" xfId="14671"/>
    <cellStyle name="Standard 4 2 3 2 2 2 3 5 2" xfId="14672"/>
    <cellStyle name="Standard 4 2 3 2 2 2 3 5 3" xfId="14673"/>
    <cellStyle name="Standard 4 2 3 2 2 2 3 6" xfId="14674"/>
    <cellStyle name="Standard 4 2 3 2 2 2 3 6 2" xfId="14675"/>
    <cellStyle name="Standard 4 2 3 2 2 2 3 7" xfId="14676"/>
    <cellStyle name="Standard 4 2 3 2 2 2 3 8" xfId="14677"/>
    <cellStyle name="Standard 4 2 3 2 2 2 4" xfId="14678"/>
    <cellStyle name="Standard 4 2 3 2 2 2 4 2" xfId="14679"/>
    <cellStyle name="Standard 4 2 3 2 2 2 4 2 2" xfId="14680"/>
    <cellStyle name="Standard 4 2 3 2 2 2 4 2 2 2" xfId="14681"/>
    <cellStyle name="Standard 4 2 3 2 2 2 4 2 2 3" xfId="14682"/>
    <cellStyle name="Standard 4 2 3 2 2 2 4 2 3" xfId="14683"/>
    <cellStyle name="Standard 4 2 3 2 2 2 4 2 3 2" xfId="14684"/>
    <cellStyle name="Standard 4 2 3 2 2 2 4 2 3 3" xfId="14685"/>
    <cellStyle name="Standard 4 2 3 2 2 2 4 2 4" xfId="14686"/>
    <cellStyle name="Standard 4 2 3 2 2 2 4 2 4 2" xfId="14687"/>
    <cellStyle name="Standard 4 2 3 2 2 2 4 2 5" xfId="14688"/>
    <cellStyle name="Standard 4 2 3 2 2 2 4 2 6" xfId="14689"/>
    <cellStyle name="Standard 4 2 3 2 2 2 4 3" xfId="14690"/>
    <cellStyle name="Standard 4 2 3 2 2 2 4 3 2" xfId="14691"/>
    <cellStyle name="Standard 4 2 3 2 2 2 4 3 3" xfId="14692"/>
    <cellStyle name="Standard 4 2 3 2 2 2 4 4" xfId="14693"/>
    <cellStyle name="Standard 4 2 3 2 2 2 4 4 2" xfId="14694"/>
    <cellStyle name="Standard 4 2 3 2 2 2 4 4 3" xfId="14695"/>
    <cellStyle name="Standard 4 2 3 2 2 2 4 5" xfId="14696"/>
    <cellStyle name="Standard 4 2 3 2 2 2 4 5 2" xfId="14697"/>
    <cellStyle name="Standard 4 2 3 2 2 2 4 6" xfId="14698"/>
    <cellStyle name="Standard 4 2 3 2 2 2 4 7" xfId="14699"/>
    <cellStyle name="Standard 4 2 3 2 2 2 5" xfId="14700"/>
    <cellStyle name="Standard 4 2 3 2 2 2 5 2" xfId="14701"/>
    <cellStyle name="Standard 4 2 3 2 2 2 5 2 2" xfId="14702"/>
    <cellStyle name="Standard 4 2 3 2 2 2 5 2 3" xfId="14703"/>
    <cellStyle name="Standard 4 2 3 2 2 2 5 3" xfId="14704"/>
    <cellStyle name="Standard 4 2 3 2 2 2 5 3 2" xfId="14705"/>
    <cellStyle name="Standard 4 2 3 2 2 2 5 3 3" xfId="14706"/>
    <cellStyle name="Standard 4 2 3 2 2 2 5 4" xfId="14707"/>
    <cellStyle name="Standard 4 2 3 2 2 2 5 4 2" xfId="14708"/>
    <cellStyle name="Standard 4 2 3 2 2 2 5 5" xfId="14709"/>
    <cellStyle name="Standard 4 2 3 2 2 2 5 6" xfId="14710"/>
    <cellStyle name="Standard 4 2 3 2 2 2 6" xfId="14711"/>
    <cellStyle name="Standard 4 2 3 2 2 2 6 2" xfId="14712"/>
    <cellStyle name="Standard 4 2 3 2 2 2 6 3" xfId="14713"/>
    <cellStyle name="Standard 4 2 3 2 2 2 7" xfId="14714"/>
    <cellStyle name="Standard 4 2 3 2 2 2 7 2" xfId="14715"/>
    <cellStyle name="Standard 4 2 3 2 2 2 7 3" xfId="14716"/>
    <cellStyle name="Standard 4 2 3 2 2 2 8" xfId="14717"/>
    <cellStyle name="Standard 4 2 3 2 2 2 8 2" xfId="14718"/>
    <cellStyle name="Standard 4 2 3 2 2 2 9" xfId="14719"/>
    <cellStyle name="Standard 4 2 3 2 2 3" xfId="14720"/>
    <cellStyle name="Standard 4 2 3 2 2 3 2" xfId="14721"/>
    <cellStyle name="Standard 4 2 3 2 2 3 2 2" xfId="14722"/>
    <cellStyle name="Standard 4 2 3 2 2 3 2 2 2" xfId="14723"/>
    <cellStyle name="Standard 4 2 3 2 2 3 2 2 2 2" xfId="14724"/>
    <cellStyle name="Standard 4 2 3 2 2 3 2 2 2 3" xfId="14725"/>
    <cellStyle name="Standard 4 2 3 2 2 3 2 2 3" xfId="14726"/>
    <cellStyle name="Standard 4 2 3 2 2 3 2 2 3 2" xfId="14727"/>
    <cellStyle name="Standard 4 2 3 2 2 3 2 2 3 3" xfId="14728"/>
    <cellStyle name="Standard 4 2 3 2 2 3 2 2 4" xfId="14729"/>
    <cellStyle name="Standard 4 2 3 2 2 3 2 2 4 2" xfId="14730"/>
    <cellStyle name="Standard 4 2 3 2 2 3 2 2 5" xfId="14731"/>
    <cellStyle name="Standard 4 2 3 2 2 3 2 2 6" xfId="14732"/>
    <cellStyle name="Standard 4 2 3 2 2 3 2 3" xfId="14733"/>
    <cellStyle name="Standard 4 2 3 2 2 3 2 3 2" xfId="14734"/>
    <cellStyle name="Standard 4 2 3 2 2 3 2 3 3" xfId="14735"/>
    <cellStyle name="Standard 4 2 3 2 2 3 2 4" xfId="14736"/>
    <cellStyle name="Standard 4 2 3 2 2 3 2 4 2" xfId="14737"/>
    <cellStyle name="Standard 4 2 3 2 2 3 2 4 3" xfId="14738"/>
    <cellStyle name="Standard 4 2 3 2 2 3 2 5" xfId="14739"/>
    <cellStyle name="Standard 4 2 3 2 2 3 2 5 2" xfId="14740"/>
    <cellStyle name="Standard 4 2 3 2 2 3 2 6" xfId="14741"/>
    <cellStyle name="Standard 4 2 3 2 2 3 2 7" xfId="14742"/>
    <cellStyle name="Standard 4 2 3 2 2 3 3" xfId="14743"/>
    <cellStyle name="Standard 4 2 3 2 2 3 3 2" xfId="14744"/>
    <cellStyle name="Standard 4 2 3 2 2 3 3 2 2" xfId="14745"/>
    <cellStyle name="Standard 4 2 3 2 2 3 3 2 3" xfId="14746"/>
    <cellStyle name="Standard 4 2 3 2 2 3 3 3" xfId="14747"/>
    <cellStyle name="Standard 4 2 3 2 2 3 3 3 2" xfId="14748"/>
    <cellStyle name="Standard 4 2 3 2 2 3 3 3 3" xfId="14749"/>
    <cellStyle name="Standard 4 2 3 2 2 3 3 4" xfId="14750"/>
    <cellStyle name="Standard 4 2 3 2 2 3 3 4 2" xfId="14751"/>
    <cellStyle name="Standard 4 2 3 2 2 3 3 5" xfId="14752"/>
    <cellStyle name="Standard 4 2 3 2 2 3 3 6" xfId="14753"/>
    <cellStyle name="Standard 4 2 3 2 2 3 4" xfId="14754"/>
    <cellStyle name="Standard 4 2 3 2 2 3 4 2" xfId="14755"/>
    <cellStyle name="Standard 4 2 3 2 2 3 4 3" xfId="14756"/>
    <cellStyle name="Standard 4 2 3 2 2 3 5" xfId="14757"/>
    <cellStyle name="Standard 4 2 3 2 2 3 5 2" xfId="14758"/>
    <cellStyle name="Standard 4 2 3 2 2 3 5 3" xfId="14759"/>
    <cellStyle name="Standard 4 2 3 2 2 3 6" xfId="14760"/>
    <cellStyle name="Standard 4 2 3 2 2 3 6 2" xfId="14761"/>
    <cellStyle name="Standard 4 2 3 2 2 3 7" xfId="14762"/>
    <cellStyle name="Standard 4 2 3 2 2 3 8" xfId="14763"/>
    <cellStyle name="Standard 4 2 3 2 2 4" xfId="14764"/>
    <cellStyle name="Standard 4 2 3 2 2 4 2" xfId="14765"/>
    <cellStyle name="Standard 4 2 3 2 2 4 2 2" xfId="14766"/>
    <cellStyle name="Standard 4 2 3 2 2 4 2 2 2" xfId="14767"/>
    <cellStyle name="Standard 4 2 3 2 2 4 2 2 2 2" xfId="14768"/>
    <cellStyle name="Standard 4 2 3 2 2 4 2 2 2 3" xfId="14769"/>
    <cellStyle name="Standard 4 2 3 2 2 4 2 2 3" xfId="14770"/>
    <cellStyle name="Standard 4 2 3 2 2 4 2 2 3 2" xfId="14771"/>
    <cellStyle name="Standard 4 2 3 2 2 4 2 2 3 3" xfId="14772"/>
    <cellStyle name="Standard 4 2 3 2 2 4 2 2 4" xfId="14773"/>
    <cellStyle name="Standard 4 2 3 2 2 4 2 2 4 2" xfId="14774"/>
    <cellStyle name="Standard 4 2 3 2 2 4 2 2 5" xfId="14775"/>
    <cellStyle name="Standard 4 2 3 2 2 4 2 2 6" xfId="14776"/>
    <cellStyle name="Standard 4 2 3 2 2 4 2 3" xfId="14777"/>
    <cellStyle name="Standard 4 2 3 2 2 4 2 3 2" xfId="14778"/>
    <cellStyle name="Standard 4 2 3 2 2 4 2 3 3" xfId="14779"/>
    <cellStyle name="Standard 4 2 3 2 2 4 2 4" xfId="14780"/>
    <cellStyle name="Standard 4 2 3 2 2 4 2 4 2" xfId="14781"/>
    <cellStyle name="Standard 4 2 3 2 2 4 2 4 3" xfId="14782"/>
    <cellStyle name="Standard 4 2 3 2 2 4 2 5" xfId="14783"/>
    <cellStyle name="Standard 4 2 3 2 2 4 2 5 2" xfId="14784"/>
    <cellStyle name="Standard 4 2 3 2 2 4 2 6" xfId="14785"/>
    <cellStyle name="Standard 4 2 3 2 2 4 2 7" xfId="14786"/>
    <cellStyle name="Standard 4 2 3 2 2 4 3" xfId="14787"/>
    <cellStyle name="Standard 4 2 3 2 2 4 3 2" xfId="14788"/>
    <cellStyle name="Standard 4 2 3 2 2 4 3 2 2" xfId="14789"/>
    <cellStyle name="Standard 4 2 3 2 2 4 3 2 3" xfId="14790"/>
    <cellStyle name="Standard 4 2 3 2 2 4 3 3" xfId="14791"/>
    <cellStyle name="Standard 4 2 3 2 2 4 3 3 2" xfId="14792"/>
    <cellStyle name="Standard 4 2 3 2 2 4 3 3 3" xfId="14793"/>
    <cellStyle name="Standard 4 2 3 2 2 4 3 4" xfId="14794"/>
    <cellStyle name="Standard 4 2 3 2 2 4 3 4 2" xfId="14795"/>
    <cellStyle name="Standard 4 2 3 2 2 4 3 5" xfId="14796"/>
    <cellStyle name="Standard 4 2 3 2 2 4 3 6" xfId="14797"/>
    <cellStyle name="Standard 4 2 3 2 2 4 4" xfId="14798"/>
    <cellStyle name="Standard 4 2 3 2 2 4 4 2" xfId="14799"/>
    <cellStyle name="Standard 4 2 3 2 2 4 4 3" xfId="14800"/>
    <cellStyle name="Standard 4 2 3 2 2 4 5" xfId="14801"/>
    <cellStyle name="Standard 4 2 3 2 2 4 5 2" xfId="14802"/>
    <cellStyle name="Standard 4 2 3 2 2 4 5 3" xfId="14803"/>
    <cellStyle name="Standard 4 2 3 2 2 4 6" xfId="14804"/>
    <cellStyle name="Standard 4 2 3 2 2 4 6 2" xfId="14805"/>
    <cellStyle name="Standard 4 2 3 2 2 4 7" xfId="14806"/>
    <cellStyle name="Standard 4 2 3 2 2 4 8" xfId="14807"/>
    <cellStyle name="Standard 4 2 3 2 2 5" xfId="14808"/>
    <cellStyle name="Standard 4 2 3 2 2 5 2" xfId="14809"/>
    <cellStyle name="Standard 4 2 3 2 2 5 2 2" xfId="14810"/>
    <cellStyle name="Standard 4 2 3 2 2 5 2 2 2" xfId="14811"/>
    <cellStyle name="Standard 4 2 3 2 2 5 2 2 3" xfId="14812"/>
    <cellStyle name="Standard 4 2 3 2 2 5 2 3" xfId="14813"/>
    <cellStyle name="Standard 4 2 3 2 2 5 2 3 2" xfId="14814"/>
    <cellStyle name="Standard 4 2 3 2 2 5 2 3 3" xfId="14815"/>
    <cellStyle name="Standard 4 2 3 2 2 5 2 4" xfId="14816"/>
    <cellStyle name="Standard 4 2 3 2 2 5 2 4 2" xfId="14817"/>
    <cellStyle name="Standard 4 2 3 2 2 5 2 5" xfId="14818"/>
    <cellStyle name="Standard 4 2 3 2 2 5 2 6" xfId="14819"/>
    <cellStyle name="Standard 4 2 3 2 2 5 3" xfId="14820"/>
    <cellStyle name="Standard 4 2 3 2 2 5 3 2" xfId="14821"/>
    <cellStyle name="Standard 4 2 3 2 2 5 3 3" xfId="14822"/>
    <cellStyle name="Standard 4 2 3 2 2 5 4" xfId="14823"/>
    <cellStyle name="Standard 4 2 3 2 2 5 4 2" xfId="14824"/>
    <cellStyle name="Standard 4 2 3 2 2 5 4 3" xfId="14825"/>
    <cellStyle name="Standard 4 2 3 2 2 5 5" xfId="14826"/>
    <cellStyle name="Standard 4 2 3 2 2 5 5 2" xfId="14827"/>
    <cellStyle name="Standard 4 2 3 2 2 5 6" xfId="14828"/>
    <cellStyle name="Standard 4 2 3 2 2 5 7" xfId="14829"/>
    <cellStyle name="Standard 4 2 3 2 2 6" xfId="14830"/>
    <cellStyle name="Standard 4 2 3 2 2 6 2" xfId="14831"/>
    <cellStyle name="Standard 4 2 3 2 2 6 2 2" xfId="14832"/>
    <cellStyle name="Standard 4 2 3 2 2 6 2 3" xfId="14833"/>
    <cellStyle name="Standard 4 2 3 2 2 6 3" xfId="14834"/>
    <cellStyle name="Standard 4 2 3 2 2 6 3 2" xfId="14835"/>
    <cellStyle name="Standard 4 2 3 2 2 6 3 3" xfId="14836"/>
    <cellStyle name="Standard 4 2 3 2 2 6 4" xfId="14837"/>
    <cellStyle name="Standard 4 2 3 2 2 6 4 2" xfId="14838"/>
    <cellStyle name="Standard 4 2 3 2 2 6 5" xfId="14839"/>
    <cellStyle name="Standard 4 2 3 2 2 6 6" xfId="14840"/>
    <cellStyle name="Standard 4 2 3 2 2 7" xfId="14841"/>
    <cellStyle name="Standard 4 2 3 2 2 7 2" xfId="14842"/>
    <cellStyle name="Standard 4 2 3 2 2 7 3" xfId="14843"/>
    <cellStyle name="Standard 4 2 3 2 2 8" xfId="14844"/>
    <cellStyle name="Standard 4 2 3 2 2 8 2" xfId="14845"/>
    <cellStyle name="Standard 4 2 3 2 2 8 3" xfId="14846"/>
    <cellStyle name="Standard 4 2 3 2 2 9" xfId="14847"/>
    <cellStyle name="Standard 4 2 3 2 2 9 2" xfId="14848"/>
    <cellStyle name="Standard 4 2 3 2 3" xfId="14849"/>
    <cellStyle name="Standard 4 2 3 2 3 10" xfId="14850"/>
    <cellStyle name="Standard 4 2 3 2 3 2" xfId="14851"/>
    <cellStyle name="Standard 4 2 3 2 3 2 2" xfId="14852"/>
    <cellStyle name="Standard 4 2 3 2 3 2 2 2" xfId="14853"/>
    <cellStyle name="Standard 4 2 3 2 3 2 2 2 2" xfId="14854"/>
    <cellStyle name="Standard 4 2 3 2 3 2 2 2 2 2" xfId="14855"/>
    <cellStyle name="Standard 4 2 3 2 3 2 2 2 2 3" xfId="14856"/>
    <cellStyle name="Standard 4 2 3 2 3 2 2 2 3" xfId="14857"/>
    <cellStyle name="Standard 4 2 3 2 3 2 2 2 3 2" xfId="14858"/>
    <cellStyle name="Standard 4 2 3 2 3 2 2 2 3 3" xfId="14859"/>
    <cellStyle name="Standard 4 2 3 2 3 2 2 2 4" xfId="14860"/>
    <cellStyle name="Standard 4 2 3 2 3 2 2 2 4 2" xfId="14861"/>
    <cellStyle name="Standard 4 2 3 2 3 2 2 2 5" xfId="14862"/>
    <cellStyle name="Standard 4 2 3 2 3 2 2 2 6" xfId="14863"/>
    <cellStyle name="Standard 4 2 3 2 3 2 2 3" xfId="14864"/>
    <cellStyle name="Standard 4 2 3 2 3 2 2 3 2" xfId="14865"/>
    <cellStyle name="Standard 4 2 3 2 3 2 2 3 3" xfId="14866"/>
    <cellStyle name="Standard 4 2 3 2 3 2 2 4" xfId="14867"/>
    <cellStyle name="Standard 4 2 3 2 3 2 2 4 2" xfId="14868"/>
    <cellStyle name="Standard 4 2 3 2 3 2 2 4 3" xfId="14869"/>
    <cellStyle name="Standard 4 2 3 2 3 2 2 5" xfId="14870"/>
    <cellStyle name="Standard 4 2 3 2 3 2 2 5 2" xfId="14871"/>
    <cellStyle name="Standard 4 2 3 2 3 2 2 6" xfId="14872"/>
    <cellStyle name="Standard 4 2 3 2 3 2 2 7" xfId="14873"/>
    <cellStyle name="Standard 4 2 3 2 3 2 3" xfId="14874"/>
    <cellStyle name="Standard 4 2 3 2 3 2 3 2" xfId="14875"/>
    <cellStyle name="Standard 4 2 3 2 3 2 3 2 2" xfId="14876"/>
    <cellStyle name="Standard 4 2 3 2 3 2 3 2 3" xfId="14877"/>
    <cellStyle name="Standard 4 2 3 2 3 2 3 3" xfId="14878"/>
    <cellStyle name="Standard 4 2 3 2 3 2 3 3 2" xfId="14879"/>
    <cellStyle name="Standard 4 2 3 2 3 2 3 3 3" xfId="14880"/>
    <cellStyle name="Standard 4 2 3 2 3 2 3 4" xfId="14881"/>
    <cellStyle name="Standard 4 2 3 2 3 2 3 4 2" xfId="14882"/>
    <cellStyle name="Standard 4 2 3 2 3 2 3 5" xfId="14883"/>
    <cellStyle name="Standard 4 2 3 2 3 2 3 6" xfId="14884"/>
    <cellStyle name="Standard 4 2 3 2 3 2 4" xfId="14885"/>
    <cellStyle name="Standard 4 2 3 2 3 2 4 2" xfId="14886"/>
    <cellStyle name="Standard 4 2 3 2 3 2 4 3" xfId="14887"/>
    <cellStyle name="Standard 4 2 3 2 3 2 5" xfId="14888"/>
    <cellStyle name="Standard 4 2 3 2 3 2 5 2" xfId="14889"/>
    <cellStyle name="Standard 4 2 3 2 3 2 5 3" xfId="14890"/>
    <cellStyle name="Standard 4 2 3 2 3 2 6" xfId="14891"/>
    <cellStyle name="Standard 4 2 3 2 3 2 6 2" xfId="14892"/>
    <cellStyle name="Standard 4 2 3 2 3 2 7" xfId="14893"/>
    <cellStyle name="Standard 4 2 3 2 3 2 8" xfId="14894"/>
    <cellStyle name="Standard 4 2 3 2 3 3" xfId="14895"/>
    <cellStyle name="Standard 4 2 3 2 3 3 2" xfId="14896"/>
    <cellStyle name="Standard 4 2 3 2 3 3 2 2" xfId="14897"/>
    <cellStyle name="Standard 4 2 3 2 3 3 2 2 2" xfId="14898"/>
    <cellStyle name="Standard 4 2 3 2 3 3 2 2 2 2" xfId="14899"/>
    <cellStyle name="Standard 4 2 3 2 3 3 2 2 2 3" xfId="14900"/>
    <cellStyle name="Standard 4 2 3 2 3 3 2 2 3" xfId="14901"/>
    <cellStyle name="Standard 4 2 3 2 3 3 2 2 3 2" xfId="14902"/>
    <cellStyle name="Standard 4 2 3 2 3 3 2 2 3 3" xfId="14903"/>
    <cellStyle name="Standard 4 2 3 2 3 3 2 2 4" xfId="14904"/>
    <cellStyle name="Standard 4 2 3 2 3 3 2 2 4 2" xfId="14905"/>
    <cellStyle name="Standard 4 2 3 2 3 3 2 2 5" xfId="14906"/>
    <cellStyle name="Standard 4 2 3 2 3 3 2 2 6" xfId="14907"/>
    <cellStyle name="Standard 4 2 3 2 3 3 2 3" xfId="14908"/>
    <cellStyle name="Standard 4 2 3 2 3 3 2 3 2" xfId="14909"/>
    <cellStyle name="Standard 4 2 3 2 3 3 2 3 3" xfId="14910"/>
    <cellStyle name="Standard 4 2 3 2 3 3 2 4" xfId="14911"/>
    <cellStyle name="Standard 4 2 3 2 3 3 2 4 2" xfId="14912"/>
    <cellStyle name="Standard 4 2 3 2 3 3 2 4 3" xfId="14913"/>
    <cellStyle name="Standard 4 2 3 2 3 3 2 5" xfId="14914"/>
    <cellStyle name="Standard 4 2 3 2 3 3 2 5 2" xfId="14915"/>
    <cellStyle name="Standard 4 2 3 2 3 3 2 6" xfId="14916"/>
    <cellStyle name="Standard 4 2 3 2 3 3 2 7" xfId="14917"/>
    <cellStyle name="Standard 4 2 3 2 3 3 3" xfId="14918"/>
    <cellStyle name="Standard 4 2 3 2 3 3 3 2" xfId="14919"/>
    <cellStyle name="Standard 4 2 3 2 3 3 3 2 2" xfId="14920"/>
    <cellStyle name="Standard 4 2 3 2 3 3 3 2 3" xfId="14921"/>
    <cellStyle name="Standard 4 2 3 2 3 3 3 3" xfId="14922"/>
    <cellStyle name="Standard 4 2 3 2 3 3 3 3 2" xfId="14923"/>
    <cellStyle name="Standard 4 2 3 2 3 3 3 3 3" xfId="14924"/>
    <cellStyle name="Standard 4 2 3 2 3 3 3 4" xfId="14925"/>
    <cellStyle name="Standard 4 2 3 2 3 3 3 4 2" xfId="14926"/>
    <cellStyle name="Standard 4 2 3 2 3 3 3 5" xfId="14927"/>
    <cellStyle name="Standard 4 2 3 2 3 3 3 6" xfId="14928"/>
    <cellStyle name="Standard 4 2 3 2 3 3 4" xfId="14929"/>
    <cellStyle name="Standard 4 2 3 2 3 3 4 2" xfId="14930"/>
    <cellStyle name="Standard 4 2 3 2 3 3 4 3" xfId="14931"/>
    <cellStyle name="Standard 4 2 3 2 3 3 5" xfId="14932"/>
    <cellStyle name="Standard 4 2 3 2 3 3 5 2" xfId="14933"/>
    <cellStyle name="Standard 4 2 3 2 3 3 5 3" xfId="14934"/>
    <cellStyle name="Standard 4 2 3 2 3 3 6" xfId="14935"/>
    <cellStyle name="Standard 4 2 3 2 3 3 6 2" xfId="14936"/>
    <cellStyle name="Standard 4 2 3 2 3 3 7" xfId="14937"/>
    <cellStyle name="Standard 4 2 3 2 3 3 8" xfId="14938"/>
    <cellStyle name="Standard 4 2 3 2 3 4" xfId="14939"/>
    <cellStyle name="Standard 4 2 3 2 3 4 2" xfId="14940"/>
    <cellStyle name="Standard 4 2 3 2 3 4 2 2" xfId="14941"/>
    <cellStyle name="Standard 4 2 3 2 3 4 2 2 2" xfId="14942"/>
    <cellStyle name="Standard 4 2 3 2 3 4 2 2 3" xfId="14943"/>
    <cellStyle name="Standard 4 2 3 2 3 4 2 3" xfId="14944"/>
    <cellStyle name="Standard 4 2 3 2 3 4 2 3 2" xfId="14945"/>
    <cellStyle name="Standard 4 2 3 2 3 4 2 3 3" xfId="14946"/>
    <cellStyle name="Standard 4 2 3 2 3 4 2 4" xfId="14947"/>
    <cellStyle name="Standard 4 2 3 2 3 4 2 4 2" xfId="14948"/>
    <cellStyle name="Standard 4 2 3 2 3 4 2 5" xfId="14949"/>
    <cellStyle name="Standard 4 2 3 2 3 4 2 6" xfId="14950"/>
    <cellStyle name="Standard 4 2 3 2 3 4 3" xfId="14951"/>
    <cellStyle name="Standard 4 2 3 2 3 4 3 2" xfId="14952"/>
    <cellStyle name="Standard 4 2 3 2 3 4 3 3" xfId="14953"/>
    <cellStyle name="Standard 4 2 3 2 3 4 4" xfId="14954"/>
    <cellStyle name="Standard 4 2 3 2 3 4 4 2" xfId="14955"/>
    <cellStyle name="Standard 4 2 3 2 3 4 4 3" xfId="14956"/>
    <cellStyle name="Standard 4 2 3 2 3 4 5" xfId="14957"/>
    <cellStyle name="Standard 4 2 3 2 3 4 5 2" xfId="14958"/>
    <cellStyle name="Standard 4 2 3 2 3 4 6" xfId="14959"/>
    <cellStyle name="Standard 4 2 3 2 3 4 7" xfId="14960"/>
    <cellStyle name="Standard 4 2 3 2 3 5" xfId="14961"/>
    <cellStyle name="Standard 4 2 3 2 3 5 2" xfId="14962"/>
    <cellStyle name="Standard 4 2 3 2 3 5 2 2" xfId="14963"/>
    <cellStyle name="Standard 4 2 3 2 3 5 2 3" xfId="14964"/>
    <cellStyle name="Standard 4 2 3 2 3 5 3" xfId="14965"/>
    <cellStyle name="Standard 4 2 3 2 3 5 3 2" xfId="14966"/>
    <cellStyle name="Standard 4 2 3 2 3 5 3 3" xfId="14967"/>
    <cellStyle name="Standard 4 2 3 2 3 5 4" xfId="14968"/>
    <cellStyle name="Standard 4 2 3 2 3 5 4 2" xfId="14969"/>
    <cellStyle name="Standard 4 2 3 2 3 5 5" xfId="14970"/>
    <cellStyle name="Standard 4 2 3 2 3 5 6" xfId="14971"/>
    <cellStyle name="Standard 4 2 3 2 3 6" xfId="14972"/>
    <cellStyle name="Standard 4 2 3 2 3 6 2" xfId="14973"/>
    <cellStyle name="Standard 4 2 3 2 3 6 3" xfId="14974"/>
    <cellStyle name="Standard 4 2 3 2 3 7" xfId="14975"/>
    <cellStyle name="Standard 4 2 3 2 3 7 2" xfId="14976"/>
    <cellStyle name="Standard 4 2 3 2 3 7 3" xfId="14977"/>
    <cellStyle name="Standard 4 2 3 2 3 8" xfId="14978"/>
    <cellStyle name="Standard 4 2 3 2 3 8 2" xfId="14979"/>
    <cellStyle name="Standard 4 2 3 2 3 9" xfId="14980"/>
    <cellStyle name="Standard 4 2 3 2 4" xfId="14981"/>
    <cellStyle name="Standard 4 2 3 2 4 2" xfId="14982"/>
    <cellStyle name="Standard 4 2 3 2 4 2 2" xfId="14983"/>
    <cellStyle name="Standard 4 2 3 2 4 2 2 2" xfId="14984"/>
    <cellStyle name="Standard 4 2 3 2 4 2 2 2 2" xfId="14985"/>
    <cellStyle name="Standard 4 2 3 2 4 2 2 2 3" xfId="14986"/>
    <cellStyle name="Standard 4 2 3 2 4 2 2 3" xfId="14987"/>
    <cellStyle name="Standard 4 2 3 2 4 2 2 3 2" xfId="14988"/>
    <cellStyle name="Standard 4 2 3 2 4 2 2 3 3" xfId="14989"/>
    <cellStyle name="Standard 4 2 3 2 4 2 2 4" xfId="14990"/>
    <cellStyle name="Standard 4 2 3 2 4 2 2 4 2" xfId="14991"/>
    <cellStyle name="Standard 4 2 3 2 4 2 2 5" xfId="14992"/>
    <cellStyle name="Standard 4 2 3 2 4 2 2 6" xfId="14993"/>
    <cellStyle name="Standard 4 2 3 2 4 2 3" xfId="14994"/>
    <cellStyle name="Standard 4 2 3 2 4 2 3 2" xfId="14995"/>
    <cellStyle name="Standard 4 2 3 2 4 2 3 3" xfId="14996"/>
    <cellStyle name="Standard 4 2 3 2 4 2 4" xfId="14997"/>
    <cellStyle name="Standard 4 2 3 2 4 2 4 2" xfId="14998"/>
    <cellStyle name="Standard 4 2 3 2 4 2 4 3" xfId="14999"/>
    <cellStyle name="Standard 4 2 3 2 4 2 5" xfId="15000"/>
    <cellStyle name="Standard 4 2 3 2 4 2 5 2" xfId="15001"/>
    <cellStyle name="Standard 4 2 3 2 4 2 6" xfId="15002"/>
    <cellStyle name="Standard 4 2 3 2 4 2 7" xfId="15003"/>
    <cellStyle name="Standard 4 2 3 2 4 3" xfId="15004"/>
    <cellStyle name="Standard 4 2 3 2 4 3 2" xfId="15005"/>
    <cellStyle name="Standard 4 2 3 2 4 3 2 2" xfId="15006"/>
    <cellStyle name="Standard 4 2 3 2 4 3 2 3" xfId="15007"/>
    <cellStyle name="Standard 4 2 3 2 4 3 3" xfId="15008"/>
    <cellStyle name="Standard 4 2 3 2 4 3 3 2" xfId="15009"/>
    <cellStyle name="Standard 4 2 3 2 4 3 3 3" xfId="15010"/>
    <cellStyle name="Standard 4 2 3 2 4 3 4" xfId="15011"/>
    <cellStyle name="Standard 4 2 3 2 4 3 4 2" xfId="15012"/>
    <cellStyle name="Standard 4 2 3 2 4 3 5" xfId="15013"/>
    <cellStyle name="Standard 4 2 3 2 4 3 6" xfId="15014"/>
    <cellStyle name="Standard 4 2 3 2 4 4" xfId="15015"/>
    <cellStyle name="Standard 4 2 3 2 4 4 2" xfId="15016"/>
    <cellStyle name="Standard 4 2 3 2 4 4 3" xfId="15017"/>
    <cellStyle name="Standard 4 2 3 2 4 5" xfId="15018"/>
    <cellStyle name="Standard 4 2 3 2 4 5 2" xfId="15019"/>
    <cellStyle name="Standard 4 2 3 2 4 5 3" xfId="15020"/>
    <cellStyle name="Standard 4 2 3 2 4 6" xfId="15021"/>
    <cellStyle name="Standard 4 2 3 2 4 6 2" xfId="15022"/>
    <cellStyle name="Standard 4 2 3 2 4 7" xfId="15023"/>
    <cellStyle name="Standard 4 2 3 2 4 8" xfId="15024"/>
    <cellStyle name="Standard 4 2 3 2 5" xfId="15025"/>
    <cellStyle name="Standard 4 2 3 2 5 2" xfId="15026"/>
    <cellStyle name="Standard 4 2 3 2 5 2 2" xfId="15027"/>
    <cellStyle name="Standard 4 2 3 2 5 2 2 2" xfId="15028"/>
    <cellStyle name="Standard 4 2 3 2 5 2 2 2 2" xfId="15029"/>
    <cellStyle name="Standard 4 2 3 2 5 2 2 2 3" xfId="15030"/>
    <cellStyle name="Standard 4 2 3 2 5 2 2 3" xfId="15031"/>
    <cellStyle name="Standard 4 2 3 2 5 2 2 3 2" xfId="15032"/>
    <cellStyle name="Standard 4 2 3 2 5 2 2 3 3" xfId="15033"/>
    <cellStyle name="Standard 4 2 3 2 5 2 2 4" xfId="15034"/>
    <cellStyle name="Standard 4 2 3 2 5 2 2 4 2" xfId="15035"/>
    <cellStyle name="Standard 4 2 3 2 5 2 2 5" xfId="15036"/>
    <cellStyle name="Standard 4 2 3 2 5 2 2 6" xfId="15037"/>
    <cellStyle name="Standard 4 2 3 2 5 2 3" xfId="15038"/>
    <cellStyle name="Standard 4 2 3 2 5 2 3 2" xfId="15039"/>
    <cellStyle name="Standard 4 2 3 2 5 2 3 3" xfId="15040"/>
    <cellStyle name="Standard 4 2 3 2 5 2 4" xfId="15041"/>
    <cellStyle name="Standard 4 2 3 2 5 2 4 2" xfId="15042"/>
    <cellStyle name="Standard 4 2 3 2 5 2 4 3" xfId="15043"/>
    <cellStyle name="Standard 4 2 3 2 5 2 5" xfId="15044"/>
    <cellStyle name="Standard 4 2 3 2 5 2 5 2" xfId="15045"/>
    <cellStyle name="Standard 4 2 3 2 5 2 6" xfId="15046"/>
    <cellStyle name="Standard 4 2 3 2 5 2 7" xfId="15047"/>
    <cellStyle name="Standard 4 2 3 2 5 3" xfId="15048"/>
    <cellStyle name="Standard 4 2 3 2 5 3 2" xfId="15049"/>
    <cellStyle name="Standard 4 2 3 2 5 3 2 2" xfId="15050"/>
    <cellStyle name="Standard 4 2 3 2 5 3 2 3" xfId="15051"/>
    <cellStyle name="Standard 4 2 3 2 5 3 3" xfId="15052"/>
    <cellStyle name="Standard 4 2 3 2 5 3 3 2" xfId="15053"/>
    <cellStyle name="Standard 4 2 3 2 5 3 3 3" xfId="15054"/>
    <cellStyle name="Standard 4 2 3 2 5 3 4" xfId="15055"/>
    <cellStyle name="Standard 4 2 3 2 5 3 4 2" xfId="15056"/>
    <cellStyle name="Standard 4 2 3 2 5 3 5" xfId="15057"/>
    <cellStyle name="Standard 4 2 3 2 5 3 6" xfId="15058"/>
    <cellStyle name="Standard 4 2 3 2 5 4" xfId="15059"/>
    <cellStyle name="Standard 4 2 3 2 5 4 2" xfId="15060"/>
    <cellStyle name="Standard 4 2 3 2 5 4 3" xfId="15061"/>
    <cellStyle name="Standard 4 2 3 2 5 5" xfId="15062"/>
    <cellStyle name="Standard 4 2 3 2 5 5 2" xfId="15063"/>
    <cellStyle name="Standard 4 2 3 2 5 5 3" xfId="15064"/>
    <cellStyle name="Standard 4 2 3 2 5 6" xfId="15065"/>
    <cellStyle name="Standard 4 2 3 2 5 6 2" xfId="15066"/>
    <cellStyle name="Standard 4 2 3 2 5 7" xfId="15067"/>
    <cellStyle name="Standard 4 2 3 2 5 8" xfId="15068"/>
    <cellStyle name="Standard 4 2 3 2 6" xfId="15069"/>
    <cellStyle name="Standard 4 2 3 2 6 2" xfId="15070"/>
    <cellStyle name="Standard 4 2 3 2 6 2 2" xfId="15071"/>
    <cellStyle name="Standard 4 2 3 2 6 2 2 2" xfId="15072"/>
    <cellStyle name="Standard 4 2 3 2 6 2 2 3" xfId="15073"/>
    <cellStyle name="Standard 4 2 3 2 6 2 3" xfId="15074"/>
    <cellStyle name="Standard 4 2 3 2 6 2 3 2" xfId="15075"/>
    <cellStyle name="Standard 4 2 3 2 6 2 3 3" xfId="15076"/>
    <cellStyle name="Standard 4 2 3 2 6 2 4" xfId="15077"/>
    <cellStyle name="Standard 4 2 3 2 6 2 4 2" xfId="15078"/>
    <cellStyle name="Standard 4 2 3 2 6 2 5" xfId="15079"/>
    <cellStyle name="Standard 4 2 3 2 6 2 6" xfId="15080"/>
    <cellStyle name="Standard 4 2 3 2 6 3" xfId="15081"/>
    <cellStyle name="Standard 4 2 3 2 6 3 2" xfId="15082"/>
    <cellStyle name="Standard 4 2 3 2 6 3 3" xfId="15083"/>
    <cellStyle name="Standard 4 2 3 2 6 4" xfId="15084"/>
    <cellStyle name="Standard 4 2 3 2 6 4 2" xfId="15085"/>
    <cellStyle name="Standard 4 2 3 2 6 4 3" xfId="15086"/>
    <cellStyle name="Standard 4 2 3 2 6 5" xfId="15087"/>
    <cellStyle name="Standard 4 2 3 2 6 5 2" xfId="15088"/>
    <cellStyle name="Standard 4 2 3 2 6 6" xfId="15089"/>
    <cellStyle name="Standard 4 2 3 2 6 7" xfId="15090"/>
    <cellStyle name="Standard 4 2 3 2 7" xfId="15091"/>
    <cellStyle name="Standard 4 2 3 2 7 2" xfId="15092"/>
    <cellStyle name="Standard 4 2 3 2 7 2 2" xfId="15093"/>
    <cellStyle name="Standard 4 2 3 2 7 2 3" xfId="15094"/>
    <cellStyle name="Standard 4 2 3 2 7 3" xfId="15095"/>
    <cellStyle name="Standard 4 2 3 2 7 3 2" xfId="15096"/>
    <cellStyle name="Standard 4 2 3 2 7 3 3" xfId="15097"/>
    <cellStyle name="Standard 4 2 3 2 7 4" xfId="15098"/>
    <cellStyle name="Standard 4 2 3 2 7 4 2" xfId="15099"/>
    <cellStyle name="Standard 4 2 3 2 7 5" xfId="15100"/>
    <cellStyle name="Standard 4 2 3 2 7 6" xfId="15101"/>
    <cellStyle name="Standard 4 2 3 2 8" xfId="15102"/>
    <cellStyle name="Standard 4 2 3 2 8 2" xfId="15103"/>
    <cellStyle name="Standard 4 2 3 2 8 3" xfId="15104"/>
    <cellStyle name="Standard 4 2 3 2 9" xfId="15105"/>
    <cellStyle name="Standard 4 2 3 2 9 2" xfId="15106"/>
    <cellStyle name="Standard 4 2 3 2 9 3" xfId="15107"/>
    <cellStyle name="Standard 4 2 3 3" xfId="15108"/>
    <cellStyle name="Standard 4 2 3 3 10" xfId="15109"/>
    <cellStyle name="Standard 4 2 3 3 11" xfId="15110"/>
    <cellStyle name="Standard 4 2 3 3 12" xfId="33462"/>
    <cellStyle name="Standard 4 2 3 3 2" xfId="15111"/>
    <cellStyle name="Standard 4 2 3 3 2 10" xfId="15112"/>
    <cellStyle name="Standard 4 2 3 3 2 2" xfId="15113"/>
    <cellStyle name="Standard 4 2 3 3 2 2 2" xfId="15114"/>
    <cellStyle name="Standard 4 2 3 3 2 2 2 2" xfId="15115"/>
    <cellStyle name="Standard 4 2 3 3 2 2 2 2 2" xfId="15116"/>
    <cellStyle name="Standard 4 2 3 3 2 2 2 2 2 2" xfId="15117"/>
    <cellStyle name="Standard 4 2 3 3 2 2 2 2 2 3" xfId="15118"/>
    <cellStyle name="Standard 4 2 3 3 2 2 2 2 3" xfId="15119"/>
    <cellStyle name="Standard 4 2 3 3 2 2 2 2 3 2" xfId="15120"/>
    <cellStyle name="Standard 4 2 3 3 2 2 2 2 3 3" xfId="15121"/>
    <cellStyle name="Standard 4 2 3 3 2 2 2 2 4" xfId="15122"/>
    <cellStyle name="Standard 4 2 3 3 2 2 2 2 4 2" xfId="15123"/>
    <cellStyle name="Standard 4 2 3 3 2 2 2 2 5" xfId="15124"/>
    <cellStyle name="Standard 4 2 3 3 2 2 2 2 6" xfId="15125"/>
    <cellStyle name="Standard 4 2 3 3 2 2 2 3" xfId="15126"/>
    <cellStyle name="Standard 4 2 3 3 2 2 2 3 2" xfId="15127"/>
    <cellStyle name="Standard 4 2 3 3 2 2 2 3 3" xfId="15128"/>
    <cellStyle name="Standard 4 2 3 3 2 2 2 4" xfId="15129"/>
    <cellStyle name="Standard 4 2 3 3 2 2 2 4 2" xfId="15130"/>
    <cellStyle name="Standard 4 2 3 3 2 2 2 4 3" xfId="15131"/>
    <cellStyle name="Standard 4 2 3 3 2 2 2 5" xfId="15132"/>
    <cellStyle name="Standard 4 2 3 3 2 2 2 5 2" xfId="15133"/>
    <cellStyle name="Standard 4 2 3 3 2 2 2 6" xfId="15134"/>
    <cellStyle name="Standard 4 2 3 3 2 2 2 7" xfId="15135"/>
    <cellStyle name="Standard 4 2 3 3 2 2 3" xfId="15136"/>
    <cellStyle name="Standard 4 2 3 3 2 2 3 2" xfId="15137"/>
    <cellStyle name="Standard 4 2 3 3 2 2 3 2 2" xfId="15138"/>
    <cellStyle name="Standard 4 2 3 3 2 2 3 2 3" xfId="15139"/>
    <cellStyle name="Standard 4 2 3 3 2 2 3 3" xfId="15140"/>
    <cellStyle name="Standard 4 2 3 3 2 2 3 3 2" xfId="15141"/>
    <cellStyle name="Standard 4 2 3 3 2 2 3 3 3" xfId="15142"/>
    <cellStyle name="Standard 4 2 3 3 2 2 3 4" xfId="15143"/>
    <cellStyle name="Standard 4 2 3 3 2 2 3 4 2" xfId="15144"/>
    <cellStyle name="Standard 4 2 3 3 2 2 3 5" xfId="15145"/>
    <cellStyle name="Standard 4 2 3 3 2 2 3 6" xfId="15146"/>
    <cellStyle name="Standard 4 2 3 3 2 2 4" xfId="15147"/>
    <cellStyle name="Standard 4 2 3 3 2 2 4 2" xfId="15148"/>
    <cellStyle name="Standard 4 2 3 3 2 2 4 3" xfId="15149"/>
    <cellStyle name="Standard 4 2 3 3 2 2 5" xfId="15150"/>
    <cellStyle name="Standard 4 2 3 3 2 2 5 2" xfId="15151"/>
    <cellStyle name="Standard 4 2 3 3 2 2 5 3" xfId="15152"/>
    <cellStyle name="Standard 4 2 3 3 2 2 6" xfId="15153"/>
    <cellStyle name="Standard 4 2 3 3 2 2 6 2" xfId="15154"/>
    <cellStyle name="Standard 4 2 3 3 2 2 7" xfId="15155"/>
    <cellStyle name="Standard 4 2 3 3 2 2 8" xfId="15156"/>
    <cellStyle name="Standard 4 2 3 3 2 3" xfId="15157"/>
    <cellStyle name="Standard 4 2 3 3 2 3 2" xfId="15158"/>
    <cellStyle name="Standard 4 2 3 3 2 3 2 2" xfId="15159"/>
    <cellStyle name="Standard 4 2 3 3 2 3 2 2 2" xfId="15160"/>
    <cellStyle name="Standard 4 2 3 3 2 3 2 2 2 2" xfId="15161"/>
    <cellStyle name="Standard 4 2 3 3 2 3 2 2 2 3" xfId="15162"/>
    <cellStyle name="Standard 4 2 3 3 2 3 2 2 3" xfId="15163"/>
    <cellStyle name="Standard 4 2 3 3 2 3 2 2 3 2" xfId="15164"/>
    <cellStyle name="Standard 4 2 3 3 2 3 2 2 3 3" xfId="15165"/>
    <cellStyle name="Standard 4 2 3 3 2 3 2 2 4" xfId="15166"/>
    <cellStyle name="Standard 4 2 3 3 2 3 2 2 4 2" xfId="15167"/>
    <cellStyle name="Standard 4 2 3 3 2 3 2 2 5" xfId="15168"/>
    <cellStyle name="Standard 4 2 3 3 2 3 2 2 6" xfId="15169"/>
    <cellStyle name="Standard 4 2 3 3 2 3 2 3" xfId="15170"/>
    <cellStyle name="Standard 4 2 3 3 2 3 2 3 2" xfId="15171"/>
    <cellStyle name="Standard 4 2 3 3 2 3 2 3 3" xfId="15172"/>
    <cellStyle name="Standard 4 2 3 3 2 3 2 4" xfId="15173"/>
    <cellStyle name="Standard 4 2 3 3 2 3 2 4 2" xfId="15174"/>
    <cellStyle name="Standard 4 2 3 3 2 3 2 4 3" xfId="15175"/>
    <cellStyle name="Standard 4 2 3 3 2 3 2 5" xfId="15176"/>
    <cellStyle name="Standard 4 2 3 3 2 3 2 5 2" xfId="15177"/>
    <cellStyle name="Standard 4 2 3 3 2 3 2 6" xfId="15178"/>
    <cellStyle name="Standard 4 2 3 3 2 3 2 7" xfId="15179"/>
    <cellStyle name="Standard 4 2 3 3 2 3 3" xfId="15180"/>
    <cellStyle name="Standard 4 2 3 3 2 3 3 2" xfId="15181"/>
    <cellStyle name="Standard 4 2 3 3 2 3 3 2 2" xfId="15182"/>
    <cellStyle name="Standard 4 2 3 3 2 3 3 2 3" xfId="15183"/>
    <cellStyle name="Standard 4 2 3 3 2 3 3 3" xfId="15184"/>
    <cellStyle name="Standard 4 2 3 3 2 3 3 3 2" xfId="15185"/>
    <cellStyle name="Standard 4 2 3 3 2 3 3 3 3" xfId="15186"/>
    <cellStyle name="Standard 4 2 3 3 2 3 3 4" xfId="15187"/>
    <cellStyle name="Standard 4 2 3 3 2 3 3 4 2" xfId="15188"/>
    <cellStyle name="Standard 4 2 3 3 2 3 3 5" xfId="15189"/>
    <cellStyle name="Standard 4 2 3 3 2 3 3 6" xfId="15190"/>
    <cellStyle name="Standard 4 2 3 3 2 3 4" xfId="15191"/>
    <cellStyle name="Standard 4 2 3 3 2 3 4 2" xfId="15192"/>
    <cellStyle name="Standard 4 2 3 3 2 3 4 3" xfId="15193"/>
    <cellStyle name="Standard 4 2 3 3 2 3 5" xfId="15194"/>
    <cellStyle name="Standard 4 2 3 3 2 3 5 2" xfId="15195"/>
    <cellStyle name="Standard 4 2 3 3 2 3 5 3" xfId="15196"/>
    <cellStyle name="Standard 4 2 3 3 2 3 6" xfId="15197"/>
    <cellStyle name="Standard 4 2 3 3 2 3 6 2" xfId="15198"/>
    <cellStyle name="Standard 4 2 3 3 2 3 7" xfId="15199"/>
    <cellStyle name="Standard 4 2 3 3 2 3 8" xfId="15200"/>
    <cellStyle name="Standard 4 2 3 3 2 4" xfId="15201"/>
    <cellStyle name="Standard 4 2 3 3 2 4 2" xfId="15202"/>
    <cellStyle name="Standard 4 2 3 3 2 4 2 2" xfId="15203"/>
    <cellStyle name="Standard 4 2 3 3 2 4 2 2 2" xfId="15204"/>
    <cellStyle name="Standard 4 2 3 3 2 4 2 2 3" xfId="15205"/>
    <cellStyle name="Standard 4 2 3 3 2 4 2 3" xfId="15206"/>
    <cellStyle name="Standard 4 2 3 3 2 4 2 3 2" xfId="15207"/>
    <cellStyle name="Standard 4 2 3 3 2 4 2 3 3" xfId="15208"/>
    <cellStyle name="Standard 4 2 3 3 2 4 2 4" xfId="15209"/>
    <cellStyle name="Standard 4 2 3 3 2 4 2 4 2" xfId="15210"/>
    <cellStyle name="Standard 4 2 3 3 2 4 2 5" xfId="15211"/>
    <cellStyle name="Standard 4 2 3 3 2 4 2 6" xfId="15212"/>
    <cellStyle name="Standard 4 2 3 3 2 4 3" xfId="15213"/>
    <cellStyle name="Standard 4 2 3 3 2 4 3 2" xfId="15214"/>
    <cellStyle name="Standard 4 2 3 3 2 4 3 3" xfId="15215"/>
    <cellStyle name="Standard 4 2 3 3 2 4 4" xfId="15216"/>
    <cellStyle name="Standard 4 2 3 3 2 4 4 2" xfId="15217"/>
    <cellStyle name="Standard 4 2 3 3 2 4 4 3" xfId="15218"/>
    <cellStyle name="Standard 4 2 3 3 2 4 5" xfId="15219"/>
    <cellStyle name="Standard 4 2 3 3 2 4 5 2" xfId="15220"/>
    <cellStyle name="Standard 4 2 3 3 2 4 6" xfId="15221"/>
    <cellStyle name="Standard 4 2 3 3 2 4 7" xfId="15222"/>
    <cellStyle name="Standard 4 2 3 3 2 5" xfId="15223"/>
    <cellStyle name="Standard 4 2 3 3 2 5 2" xfId="15224"/>
    <cellStyle name="Standard 4 2 3 3 2 5 2 2" xfId="15225"/>
    <cellStyle name="Standard 4 2 3 3 2 5 2 3" xfId="15226"/>
    <cellStyle name="Standard 4 2 3 3 2 5 3" xfId="15227"/>
    <cellStyle name="Standard 4 2 3 3 2 5 3 2" xfId="15228"/>
    <cellStyle name="Standard 4 2 3 3 2 5 3 3" xfId="15229"/>
    <cellStyle name="Standard 4 2 3 3 2 5 4" xfId="15230"/>
    <cellStyle name="Standard 4 2 3 3 2 5 4 2" xfId="15231"/>
    <cellStyle name="Standard 4 2 3 3 2 5 5" xfId="15232"/>
    <cellStyle name="Standard 4 2 3 3 2 5 6" xfId="15233"/>
    <cellStyle name="Standard 4 2 3 3 2 6" xfId="15234"/>
    <cellStyle name="Standard 4 2 3 3 2 6 2" xfId="15235"/>
    <cellStyle name="Standard 4 2 3 3 2 6 3" xfId="15236"/>
    <cellStyle name="Standard 4 2 3 3 2 7" xfId="15237"/>
    <cellStyle name="Standard 4 2 3 3 2 7 2" xfId="15238"/>
    <cellStyle name="Standard 4 2 3 3 2 7 3" xfId="15239"/>
    <cellStyle name="Standard 4 2 3 3 2 8" xfId="15240"/>
    <cellStyle name="Standard 4 2 3 3 2 8 2" xfId="15241"/>
    <cellStyle name="Standard 4 2 3 3 2 9" xfId="15242"/>
    <cellStyle name="Standard 4 2 3 3 3" xfId="15243"/>
    <cellStyle name="Standard 4 2 3 3 3 2" xfId="15244"/>
    <cellStyle name="Standard 4 2 3 3 3 2 2" xfId="15245"/>
    <cellStyle name="Standard 4 2 3 3 3 2 2 2" xfId="15246"/>
    <cellStyle name="Standard 4 2 3 3 3 2 2 2 2" xfId="15247"/>
    <cellStyle name="Standard 4 2 3 3 3 2 2 2 3" xfId="15248"/>
    <cellStyle name="Standard 4 2 3 3 3 2 2 3" xfId="15249"/>
    <cellStyle name="Standard 4 2 3 3 3 2 2 3 2" xfId="15250"/>
    <cellStyle name="Standard 4 2 3 3 3 2 2 3 3" xfId="15251"/>
    <cellStyle name="Standard 4 2 3 3 3 2 2 4" xfId="15252"/>
    <cellStyle name="Standard 4 2 3 3 3 2 2 4 2" xfId="15253"/>
    <cellStyle name="Standard 4 2 3 3 3 2 2 5" xfId="15254"/>
    <cellStyle name="Standard 4 2 3 3 3 2 2 6" xfId="15255"/>
    <cellStyle name="Standard 4 2 3 3 3 2 3" xfId="15256"/>
    <cellStyle name="Standard 4 2 3 3 3 2 3 2" xfId="15257"/>
    <cellStyle name="Standard 4 2 3 3 3 2 3 3" xfId="15258"/>
    <cellStyle name="Standard 4 2 3 3 3 2 4" xfId="15259"/>
    <cellStyle name="Standard 4 2 3 3 3 2 4 2" xfId="15260"/>
    <cellStyle name="Standard 4 2 3 3 3 2 4 3" xfId="15261"/>
    <cellStyle name="Standard 4 2 3 3 3 2 5" xfId="15262"/>
    <cellStyle name="Standard 4 2 3 3 3 2 5 2" xfId="15263"/>
    <cellStyle name="Standard 4 2 3 3 3 2 6" xfId="15264"/>
    <cellStyle name="Standard 4 2 3 3 3 2 7" xfId="15265"/>
    <cellStyle name="Standard 4 2 3 3 3 3" xfId="15266"/>
    <cellStyle name="Standard 4 2 3 3 3 3 2" xfId="15267"/>
    <cellStyle name="Standard 4 2 3 3 3 3 2 2" xfId="15268"/>
    <cellStyle name="Standard 4 2 3 3 3 3 2 3" xfId="15269"/>
    <cellStyle name="Standard 4 2 3 3 3 3 3" xfId="15270"/>
    <cellStyle name="Standard 4 2 3 3 3 3 3 2" xfId="15271"/>
    <cellStyle name="Standard 4 2 3 3 3 3 3 3" xfId="15272"/>
    <cellStyle name="Standard 4 2 3 3 3 3 4" xfId="15273"/>
    <cellStyle name="Standard 4 2 3 3 3 3 4 2" xfId="15274"/>
    <cellStyle name="Standard 4 2 3 3 3 3 5" xfId="15275"/>
    <cellStyle name="Standard 4 2 3 3 3 3 6" xfId="15276"/>
    <cellStyle name="Standard 4 2 3 3 3 4" xfId="15277"/>
    <cellStyle name="Standard 4 2 3 3 3 4 2" xfId="15278"/>
    <cellStyle name="Standard 4 2 3 3 3 4 3" xfId="15279"/>
    <cellStyle name="Standard 4 2 3 3 3 5" xfId="15280"/>
    <cellStyle name="Standard 4 2 3 3 3 5 2" xfId="15281"/>
    <cellStyle name="Standard 4 2 3 3 3 5 3" xfId="15282"/>
    <cellStyle name="Standard 4 2 3 3 3 6" xfId="15283"/>
    <cellStyle name="Standard 4 2 3 3 3 6 2" xfId="15284"/>
    <cellStyle name="Standard 4 2 3 3 3 7" xfId="15285"/>
    <cellStyle name="Standard 4 2 3 3 3 8" xfId="15286"/>
    <cellStyle name="Standard 4 2 3 3 4" xfId="15287"/>
    <cellStyle name="Standard 4 2 3 3 4 2" xfId="15288"/>
    <cellStyle name="Standard 4 2 3 3 4 2 2" xfId="15289"/>
    <cellStyle name="Standard 4 2 3 3 4 2 2 2" xfId="15290"/>
    <cellStyle name="Standard 4 2 3 3 4 2 2 2 2" xfId="15291"/>
    <cellStyle name="Standard 4 2 3 3 4 2 2 2 3" xfId="15292"/>
    <cellStyle name="Standard 4 2 3 3 4 2 2 3" xfId="15293"/>
    <cellStyle name="Standard 4 2 3 3 4 2 2 3 2" xfId="15294"/>
    <cellStyle name="Standard 4 2 3 3 4 2 2 3 3" xfId="15295"/>
    <cellStyle name="Standard 4 2 3 3 4 2 2 4" xfId="15296"/>
    <cellStyle name="Standard 4 2 3 3 4 2 2 4 2" xfId="15297"/>
    <cellStyle name="Standard 4 2 3 3 4 2 2 5" xfId="15298"/>
    <cellStyle name="Standard 4 2 3 3 4 2 2 6" xfId="15299"/>
    <cellStyle name="Standard 4 2 3 3 4 2 3" xfId="15300"/>
    <cellStyle name="Standard 4 2 3 3 4 2 3 2" xfId="15301"/>
    <cellStyle name="Standard 4 2 3 3 4 2 3 3" xfId="15302"/>
    <cellStyle name="Standard 4 2 3 3 4 2 4" xfId="15303"/>
    <cellStyle name="Standard 4 2 3 3 4 2 4 2" xfId="15304"/>
    <cellStyle name="Standard 4 2 3 3 4 2 4 3" xfId="15305"/>
    <cellStyle name="Standard 4 2 3 3 4 2 5" xfId="15306"/>
    <cellStyle name="Standard 4 2 3 3 4 2 5 2" xfId="15307"/>
    <cellStyle name="Standard 4 2 3 3 4 2 6" xfId="15308"/>
    <cellStyle name="Standard 4 2 3 3 4 2 7" xfId="15309"/>
    <cellStyle name="Standard 4 2 3 3 4 3" xfId="15310"/>
    <cellStyle name="Standard 4 2 3 3 4 3 2" xfId="15311"/>
    <cellStyle name="Standard 4 2 3 3 4 3 2 2" xfId="15312"/>
    <cellStyle name="Standard 4 2 3 3 4 3 2 3" xfId="15313"/>
    <cellStyle name="Standard 4 2 3 3 4 3 3" xfId="15314"/>
    <cellStyle name="Standard 4 2 3 3 4 3 3 2" xfId="15315"/>
    <cellStyle name="Standard 4 2 3 3 4 3 3 3" xfId="15316"/>
    <cellStyle name="Standard 4 2 3 3 4 3 4" xfId="15317"/>
    <cellStyle name="Standard 4 2 3 3 4 3 4 2" xfId="15318"/>
    <cellStyle name="Standard 4 2 3 3 4 3 5" xfId="15319"/>
    <cellStyle name="Standard 4 2 3 3 4 3 6" xfId="15320"/>
    <cellStyle name="Standard 4 2 3 3 4 4" xfId="15321"/>
    <cellStyle name="Standard 4 2 3 3 4 4 2" xfId="15322"/>
    <cellStyle name="Standard 4 2 3 3 4 4 3" xfId="15323"/>
    <cellStyle name="Standard 4 2 3 3 4 5" xfId="15324"/>
    <cellStyle name="Standard 4 2 3 3 4 5 2" xfId="15325"/>
    <cellStyle name="Standard 4 2 3 3 4 5 3" xfId="15326"/>
    <cellStyle name="Standard 4 2 3 3 4 6" xfId="15327"/>
    <cellStyle name="Standard 4 2 3 3 4 6 2" xfId="15328"/>
    <cellStyle name="Standard 4 2 3 3 4 7" xfId="15329"/>
    <cellStyle name="Standard 4 2 3 3 4 8" xfId="15330"/>
    <cellStyle name="Standard 4 2 3 3 5" xfId="15331"/>
    <cellStyle name="Standard 4 2 3 3 5 2" xfId="15332"/>
    <cellStyle name="Standard 4 2 3 3 5 2 2" xfId="15333"/>
    <cellStyle name="Standard 4 2 3 3 5 2 2 2" xfId="15334"/>
    <cellStyle name="Standard 4 2 3 3 5 2 2 3" xfId="15335"/>
    <cellStyle name="Standard 4 2 3 3 5 2 3" xfId="15336"/>
    <cellStyle name="Standard 4 2 3 3 5 2 3 2" xfId="15337"/>
    <cellStyle name="Standard 4 2 3 3 5 2 3 3" xfId="15338"/>
    <cellStyle name="Standard 4 2 3 3 5 2 4" xfId="15339"/>
    <cellStyle name="Standard 4 2 3 3 5 2 4 2" xfId="15340"/>
    <cellStyle name="Standard 4 2 3 3 5 2 5" xfId="15341"/>
    <cellStyle name="Standard 4 2 3 3 5 2 6" xfId="15342"/>
    <cellStyle name="Standard 4 2 3 3 5 3" xfId="15343"/>
    <cellStyle name="Standard 4 2 3 3 5 3 2" xfId="15344"/>
    <cellStyle name="Standard 4 2 3 3 5 3 3" xfId="15345"/>
    <cellStyle name="Standard 4 2 3 3 5 4" xfId="15346"/>
    <cellStyle name="Standard 4 2 3 3 5 4 2" xfId="15347"/>
    <cellStyle name="Standard 4 2 3 3 5 4 3" xfId="15348"/>
    <cellStyle name="Standard 4 2 3 3 5 5" xfId="15349"/>
    <cellStyle name="Standard 4 2 3 3 5 5 2" xfId="15350"/>
    <cellStyle name="Standard 4 2 3 3 5 6" xfId="15351"/>
    <cellStyle name="Standard 4 2 3 3 5 7" xfId="15352"/>
    <cellStyle name="Standard 4 2 3 3 6" xfId="15353"/>
    <cellStyle name="Standard 4 2 3 3 6 2" xfId="15354"/>
    <cellStyle name="Standard 4 2 3 3 6 2 2" xfId="15355"/>
    <cellStyle name="Standard 4 2 3 3 6 2 3" xfId="15356"/>
    <cellStyle name="Standard 4 2 3 3 6 3" xfId="15357"/>
    <cellStyle name="Standard 4 2 3 3 6 3 2" xfId="15358"/>
    <cellStyle name="Standard 4 2 3 3 6 3 3" xfId="15359"/>
    <cellStyle name="Standard 4 2 3 3 6 4" xfId="15360"/>
    <cellStyle name="Standard 4 2 3 3 6 4 2" xfId="15361"/>
    <cellStyle name="Standard 4 2 3 3 6 5" xfId="15362"/>
    <cellStyle name="Standard 4 2 3 3 6 6" xfId="15363"/>
    <cellStyle name="Standard 4 2 3 3 7" xfId="15364"/>
    <cellStyle name="Standard 4 2 3 3 7 2" xfId="15365"/>
    <cellStyle name="Standard 4 2 3 3 7 3" xfId="15366"/>
    <cellStyle name="Standard 4 2 3 3 8" xfId="15367"/>
    <cellStyle name="Standard 4 2 3 3 8 2" xfId="15368"/>
    <cellStyle name="Standard 4 2 3 3 8 3" xfId="15369"/>
    <cellStyle name="Standard 4 2 3 3 9" xfId="15370"/>
    <cellStyle name="Standard 4 2 3 3 9 2" xfId="15371"/>
    <cellStyle name="Standard 4 2 3 4" xfId="15372"/>
    <cellStyle name="Standard 4 2 3 4 10" xfId="15373"/>
    <cellStyle name="Standard 4 2 3 4 11" xfId="15374"/>
    <cellStyle name="Standard 4 2 3 4 2" xfId="15375"/>
    <cellStyle name="Standard 4 2 3 4 2 10" xfId="15376"/>
    <cellStyle name="Standard 4 2 3 4 2 2" xfId="15377"/>
    <cellStyle name="Standard 4 2 3 4 2 2 2" xfId="15378"/>
    <cellStyle name="Standard 4 2 3 4 2 2 2 2" xfId="15379"/>
    <cellStyle name="Standard 4 2 3 4 2 2 2 2 2" xfId="15380"/>
    <cellStyle name="Standard 4 2 3 4 2 2 2 2 2 2" xfId="15381"/>
    <cellStyle name="Standard 4 2 3 4 2 2 2 2 2 3" xfId="15382"/>
    <cellStyle name="Standard 4 2 3 4 2 2 2 2 3" xfId="15383"/>
    <cellStyle name="Standard 4 2 3 4 2 2 2 2 3 2" xfId="15384"/>
    <cellStyle name="Standard 4 2 3 4 2 2 2 2 3 3" xfId="15385"/>
    <cellStyle name="Standard 4 2 3 4 2 2 2 2 4" xfId="15386"/>
    <cellStyle name="Standard 4 2 3 4 2 2 2 2 4 2" xfId="15387"/>
    <cellStyle name="Standard 4 2 3 4 2 2 2 2 5" xfId="15388"/>
    <cellStyle name="Standard 4 2 3 4 2 2 2 2 6" xfId="15389"/>
    <cellStyle name="Standard 4 2 3 4 2 2 2 3" xfId="15390"/>
    <cellStyle name="Standard 4 2 3 4 2 2 2 3 2" xfId="15391"/>
    <cellStyle name="Standard 4 2 3 4 2 2 2 3 3" xfId="15392"/>
    <cellStyle name="Standard 4 2 3 4 2 2 2 4" xfId="15393"/>
    <cellStyle name="Standard 4 2 3 4 2 2 2 4 2" xfId="15394"/>
    <cellStyle name="Standard 4 2 3 4 2 2 2 4 3" xfId="15395"/>
    <cellStyle name="Standard 4 2 3 4 2 2 2 5" xfId="15396"/>
    <cellStyle name="Standard 4 2 3 4 2 2 2 5 2" xfId="15397"/>
    <cellStyle name="Standard 4 2 3 4 2 2 2 6" xfId="15398"/>
    <cellStyle name="Standard 4 2 3 4 2 2 2 7" xfId="15399"/>
    <cellStyle name="Standard 4 2 3 4 2 2 3" xfId="15400"/>
    <cellStyle name="Standard 4 2 3 4 2 2 3 2" xfId="15401"/>
    <cellStyle name="Standard 4 2 3 4 2 2 3 2 2" xfId="15402"/>
    <cellStyle name="Standard 4 2 3 4 2 2 3 2 3" xfId="15403"/>
    <cellStyle name="Standard 4 2 3 4 2 2 3 3" xfId="15404"/>
    <cellStyle name="Standard 4 2 3 4 2 2 3 3 2" xfId="15405"/>
    <cellStyle name="Standard 4 2 3 4 2 2 3 3 3" xfId="15406"/>
    <cellStyle name="Standard 4 2 3 4 2 2 3 4" xfId="15407"/>
    <cellStyle name="Standard 4 2 3 4 2 2 3 4 2" xfId="15408"/>
    <cellStyle name="Standard 4 2 3 4 2 2 3 5" xfId="15409"/>
    <cellStyle name="Standard 4 2 3 4 2 2 3 6" xfId="15410"/>
    <cellStyle name="Standard 4 2 3 4 2 2 4" xfId="15411"/>
    <cellStyle name="Standard 4 2 3 4 2 2 4 2" xfId="15412"/>
    <cellStyle name="Standard 4 2 3 4 2 2 4 3" xfId="15413"/>
    <cellStyle name="Standard 4 2 3 4 2 2 5" xfId="15414"/>
    <cellStyle name="Standard 4 2 3 4 2 2 5 2" xfId="15415"/>
    <cellStyle name="Standard 4 2 3 4 2 2 5 3" xfId="15416"/>
    <cellStyle name="Standard 4 2 3 4 2 2 6" xfId="15417"/>
    <cellStyle name="Standard 4 2 3 4 2 2 6 2" xfId="15418"/>
    <cellStyle name="Standard 4 2 3 4 2 2 7" xfId="15419"/>
    <cellStyle name="Standard 4 2 3 4 2 2 8" xfId="15420"/>
    <cellStyle name="Standard 4 2 3 4 2 3" xfId="15421"/>
    <cellStyle name="Standard 4 2 3 4 2 3 2" xfId="15422"/>
    <cellStyle name="Standard 4 2 3 4 2 3 2 2" xfId="15423"/>
    <cellStyle name="Standard 4 2 3 4 2 3 2 2 2" xfId="15424"/>
    <cellStyle name="Standard 4 2 3 4 2 3 2 2 2 2" xfId="15425"/>
    <cellStyle name="Standard 4 2 3 4 2 3 2 2 2 3" xfId="15426"/>
    <cellStyle name="Standard 4 2 3 4 2 3 2 2 3" xfId="15427"/>
    <cellStyle name="Standard 4 2 3 4 2 3 2 2 3 2" xfId="15428"/>
    <cellStyle name="Standard 4 2 3 4 2 3 2 2 3 3" xfId="15429"/>
    <cellStyle name="Standard 4 2 3 4 2 3 2 2 4" xfId="15430"/>
    <cellStyle name="Standard 4 2 3 4 2 3 2 2 4 2" xfId="15431"/>
    <cellStyle name="Standard 4 2 3 4 2 3 2 2 5" xfId="15432"/>
    <cellStyle name="Standard 4 2 3 4 2 3 2 2 6" xfId="15433"/>
    <cellStyle name="Standard 4 2 3 4 2 3 2 3" xfId="15434"/>
    <cellStyle name="Standard 4 2 3 4 2 3 2 3 2" xfId="15435"/>
    <cellStyle name="Standard 4 2 3 4 2 3 2 3 3" xfId="15436"/>
    <cellStyle name="Standard 4 2 3 4 2 3 2 4" xfId="15437"/>
    <cellStyle name="Standard 4 2 3 4 2 3 2 4 2" xfId="15438"/>
    <cellStyle name="Standard 4 2 3 4 2 3 2 4 3" xfId="15439"/>
    <cellStyle name="Standard 4 2 3 4 2 3 2 5" xfId="15440"/>
    <cellStyle name="Standard 4 2 3 4 2 3 2 5 2" xfId="15441"/>
    <cellStyle name="Standard 4 2 3 4 2 3 2 6" xfId="15442"/>
    <cellStyle name="Standard 4 2 3 4 2 3 2 7" xfId="15443"/>
    <cellStyle name="Standard 4 2 3 4 2 3 3" xfId="15444"/>
    <cellStyle name="Standard 4 2 3 4 2 3 3 2" xfId="15445"/>
    <cellStyle name="Standard 4 2 3 4 2 3 3 2 2" xfId="15446"/>
    <cellStyle name="Standard 4 2 3 4 2 3 3 2 3" xfId="15447"/>
    <cellStyle name="Standard 4 2 3 4 2 3 3 3" xfId="15448"/>
    <cellStyle name="Standard 4 2 3 4 2 3 3 3 2" xfId="15449"/>
    <cellStyle name="Standard 4 2 3 4 2 3 3 3 3" xfId="15450"/>
    <cellStyle name="Standard 4 2 3 4 2 3 3 4" xfId="15451"/>
    <cellStyle name="Standard 4 2 3 4 2 3 3 4 2" xfId="15452"/>
    <cellStyle name="Standard 4 2 3 4 2 3 3 5" xfId="15453"/>
    <cellStyle name="Standard 4 2 3 4 2 3 3 6" xfId="15454"/>
    <cellStyle name="Standard 4 2 3 4 2 3 4" xfId="15455"/>
    <cellStyle name="Standard 4 2 3 4 2 3 4 2" xfId="15456"/>
    <cellStyle name="Standard 4 2 3 4 2 3 4 3" xfId="15457"/>
    <cellStyle name="Standard 4 2 3 4 2 3 5" xfId="15458"/>
    <cellStyle name="Standard 4 2 3 4 2 3 5 2" xfId="15459"/>
    <cellStyle name="Standard 4 2 3 4 2 3 5 3" xfId="15460"/>
    <cellStyle name="Standard 4 2 3 4 2 3 6" xfId="15461"/>
    <cellStyle name="Standard 4 2 3 4 2 3 6 2" xfId="15462"/>
    <cellStyle name="Standard 4 2 3 4 2 3 7" xfId="15463"/>
    <cellStyle name="Standard 4 2 3 4 2 3 8" xfId="15464"/>
    <cellStyle name="Standard 4 2 3 4 2 4" xfId="15465"/>
    <cellStyle name="Standard 4 2 3 4 2 4 2" xfId="15466"/>
    <cellStyle name="Standard 4 2 3 4 2 4 2 2" xfId="15467"/>
    <cellStyle name="Standard 4 2 3 4 2 4 2 2 2" xfId="15468"/>
    <cellStyle name="Standard 4 2 3 4 2 4 2 2 3" xfId="15469"/>
    <cellStyle name="Standard 4 2 3 4 2 4 2 3" xfId="15470"/>
    <cellStyle name="Standard 4 2 3 4 2 4 2 3 2" xfId="15471"/>
    <cellStyle name="Standard 4 2 3 4 2 4 2 3 3" xfId="15472"/>
    <cellStyle name="Standard 4 2 3 4 2 4 2 4" xfId="15473"/>
    <cellStyle name="Standard 4 2 3 4 2 4 2 4 2" xfId="15474"/>
    <cellStyle name="Standard 4 2 3 4 2 4 2 5" xfId="15475"/>
    <cellStyle name="Standard 4 2 3 4 2 4 2 6" xfId="15476"/>
    <cellStyle name="Standard 4 2 3 4 2 4 3" xfId="15477"/>
    <cellStyle name="Standard 4 2 3 4 2 4 3 2" xfId="15478"/>
    <cellStyle name="Standard 4 2 3 4 2 4 3 3" xfId="15479"/>
    <cellStyle name="Standard 4 2 3 4 2 4 4" xfId="15480"/>
    <cellStyle name="Standard 4 2 3 4 2 4 4 2" xfId="15481"/>
    <cellStyle name="Standard 4 2 3 4 2 4 4 3" xfId="15482"/>
    <cellStyle name="Standard 4 2 3 4 2 4 5" xfId="15483"/>
    <cellStyle name="Standard 4 2 3 4 2 4 5 2" xfId="15484"/>
    <cellStyle name="Standard 4 2 3 4 2 4 6" xfId="15485"/>
    <cellStyle name="Standard 4 2 3 4 2 4 7" xfId="15486"/>
    <cellStyle name="Standard 4 2 3 4 2 5" xfId="15487"/>
    <cellStyle name="Standard 4 2 3 4 2 5 2" xfId="15488"/>
    <cellStyle name="Standard 4 2 3 4 2 5 2 2" xfId="15489"/>
    <cellStyle name="Standard 4 2 3 4 2 5 2 3" xfId="15490"/>
    <cellStyle name="Standard 4 2 3 4 2 5 3" xfId="15491"/>
    <cellStyle name="Standard 4 2 3 4 2 5 3 2" xfId="15492"/>
    <cellStyle name="Standard 4 2 3 4 2 5 3 3" xfId="15493"/>
    <cellStyle name="Standard 4 2 3 4 2 5 4" xfId="15494"/>
    <cellStyle name="Standard 4 2 3 4 2 5 4 2" xfId="15495"/>
    <cellStyle name="Standard 4 2 3 4 2 5 5" xfId="15496"/>
    <cellStyle name="Standard 4 2 3 4 2 5 6" xfId="15497"/>
    <cellStyle name="Standard 4 2 3 4 2 6" xfId="15498"/>
    <cellStyle name="Standard 4 2 3 4 2 6 2" xfId="15499"/>
    <cellStyle name="Standard 4 2 3 4 2 6 3" xfId="15500"/>
    <cellStyle name="Standard 4 2 3 4 2 7" xfId="15501"/>
    <cellStyle name="Standard 4 2 3 4 2 7 2" xfId="15502"/>
    <cellStyle name="Standard 4 2 3 4 2 7 3" xfId="15503"/>
    <cellStyle name="Standard 4 2 3 4 2 8" xfId="15504"/>
    <cellStyle name="Standard 4 2 3 4 2 8 2" xfId="15505"/>
    <cellStyle name="Standard 4 2 3 4 2 9" xfId="15506"/>
    <cellStyle name="Standard 4 2 3 4 3" xfId="15507"/>
    <cellStyle name="Standard 4 2 3 4 3 2" xfId="15508"/>
    <cellStyle name="Standard 4 2 3 4 3 2 2" xfId="15509"/>
    <cellStyle name="Standard 4 2 3 4 3 2 2 2" xfId="15510"/>
    <cellStyle name="Standard 4 2 3 4 3 2 2 2 2" xfId="15511"/>
    <cellStyle name="Standard 4 2 3 4 3 2 2 2 3" xfId="15512"/>
    <cellStyle name="Standard 4 2 3 4 3 2 2 3" xfId="15513"/>
    <cellStyle name="Standard 4 2 3 4 3 2 2 3 2" xfId="15514"/>
    <cellStyle name="Standard 4 2 3 4 3 2 2 3 3" xfId="15515"/>
    <cellStyle name="Standard 4 2 3 4 3 2 2 4" xfId="15516"/>
    <cellStyle name="Standard 4 2 3 4 3 2 2 4 2" xfId="15517"/>
    <cellStyle name="Standard 4 2 3 4 3 2 2 5" xfId="15518"/>
    <cellStyle name="Standard 4 2 3 4 3 2 2 6" xfId="15519"/>
    <cellStyle name="Standard 4 2 3 4 3 2 3" xfId="15520"/>
    <cellStyle name="Standard 4 2 3 4 3 2 3 2" xfId="15521"/>
    <cellStyle name="Standard 4 2 3 4 3 2 3 3" xfId="15522"/>
    <cellStyle name="Standard 4 2 3 4 3 2 4" xfId="15523"/>
    <cellStyle name="Standard 4 2 3 4 3 2 4 2" xfId="15524"/>
    <cellStyle name="Standard 4 2 3 4 3 2 4 3" xfId="15525"/>
    <cellStyle name="Standard 4 2 3 4 3 2 5" xfId="15526"/>
    <cellStyle name="Standard 4 2 3 4 3 2 5 2" xfId="15527"/>
    <cellStyle name="Standard 4 2 3 4 3 2 6" xfId="15528"/>
    <cellStyle name="Standard 4 2 3 4 3 2 7" xfId="15529"/>
    <cellStyle name="Standard 4 2 3 4 3 3" xfId="15530"/>
    <cellStyle name="Standard 4 2 3 4 3 3 2" xfId="15531"/>
    <cellStyle name="Standard 4 2 3 4 3 3 2 2" xfId="15532"/>
    <cellStyle name="Standard 4 2 3 4 3 3 2 3" xfId="15533"/>
    <cellStyle name="Standard 4 2 3 4 3 3 3" xfId="15534"/>
    <cellStyle name="Standard 4 2 3 4 3 3 3 2" xfId="15535"/>
    <cellStyle name="Standard 4 2 3 4 3 3 3 3" xfId="15536"/>
    <cellStyle name="Standard 4 2 3 4 3 3 4" xfId="15537"/>
    <cellStyle name="Standard 4 2 3 4 3 3 4 2" xfId="15538"/>
    <cellStyle name="Standard 4 2 3 4 3 3 5" xfId="15539"/>
    <cellStyle name="Standard 4 2 3 4 3 3 6" xfId="15540"/>
    <cellStyle name="Standard 4 2 3 4 3 4" xfId="15541"/>
    <cellStyle name="Standard 4 2 3 4 3 4 2" xfId="15542"/>
    <cellStyle name="Standard 4 2 3 4 3 4 3" xfId="15543"/>
    <cellStyle name="Standard 4 2 3 4 3 5" xfId="15544"/>
    <cellStyle name="Standard 4 2 3 4 3 5 2" xfId="15545"/>
    <cellStyle name="Standard 4 2 3 4 3 5 3" xfId="15546"/>
    <cellStyle name="Standard 4 2 3 4 3 6" xfId="15547"/>
    <cellStyle name="Standard 4 2 3 4 3 6 2" xfId="15548"/>
    <cellStyle name="Standard 4 2 3 4 3 7" xfId="15549"/>
    <cellStyle name="Standard 4 2 3 4 3 8" xfId="15550"/>
    <cellStyle name="Standard 4 2 3 4 4" xfId="15551"/>
    <cellStyle name="Standard 4 2 3 4 4 2" xfId="15552"/>
    <cellStyle name="Standard 4 2 3 4 4 2 2" xfId="15553"/>
    <cellStyle name="Standard 4 2 3 4 4 2 2 2" xfId="15554"/>
    <cellStyle name="Standard 4 2 3 4 4 2 2 2 2" xfId="15555"/>
    <cellStyle name="Standard 4 2 3 4 4 2 2 2 3" xfId="15556"/>
    <cellStyle name="Standard 4 2 3 4 4 2 2 3" xfId="15557"/>
    <cellStyle name="Standard 4 2 3 4 4 2 2 3 2" xfId="15558"/>
    <cellStyle name="Standard 4 2 3 4 4 2 2 3 3" xfId="15559"/>
    <cellStyle name="Standard 4 2 3 4 4 2 2 4" xfId="15560"/>
    <cellStyle name="Standard 4 2 3 4 4 2 2 4 2" xfId="15561"/>
    <cellStyle name="Standard 4 2 3 4 4 2 2 5" xfId="15562"/>
    <cellStyle name="Standard 4 2 3 4 4 2 2 6" xfId="15563"/>
    <cellStyle name="Standard 4 2 3 4 4 2 3" xfId="15564"/>
    <cellStyle name="Standard 4 2 3 4 4 2 3 2" xfId="15565"/>
    <cellStyle name="Standard 4 2 3 4 4 2 3 3" xfId="15566"/>
    <cellStyle name="Standard 4 2 3 4 4 2 4" xfId="15567"/>
    <cellStyle name="Standard 4 2 3 4 4 2 4 2" xfId="15568"/>
    <cellStyle name="Standard 4 2 3 4 4 2 4 3" xfId="15569"/>
    <cellStyle name="Standard 4 2 3 4 4 2 5" xfId="15570"/>
    <cellStyle name="Standard 4 2 3 4 4 2 5 2" xfId="15571"/>
    <cellStyle name="Standard 4 2 3 4 4 2 6" xfId="15572"/>
    <cellStyle name="Standard 4 2 3 4 4 2 7" xfId="15573"/>
    <cellStyle name="Standard 4 2 3 4 4 3" xfId="15574"/>
    <cellStyle name="Standard 4 2 3 4 4 3 2" xfId="15575"/>
    <cellStyle name="Standard 4 2 3 4 4 3 2 2" xfId="15576"/>
    <cellStyle name="Standard 4 2 3 4 4 3 2 3" xfId="15577"/>
    <cellStyle name="Standard 4 2 3 4 4 3 3" xfId="15578"/>
    <cellStyle name="Standard 4 2 3 4 4 3 3 2" xfId="15579"/>
    <cellStyle name="Standard 4 2 3 4 4 3 3 3" xfId="15580"/>
    <cellStyle name="Standard 4 2 3 4 4 3 4" xfId="15581"/>
    <cellStyle name="Standard 4 2 3 4 4 3 4 2" xfId="15582"/>
    <cellStyle name="Standard 4 2 3 4 4 3 5" xfId="15583"/>
    <cellStyle name="Standard 4 2 3 4 4 3 6" xfId="15584"/>
    <cellStyle name="Standard 4 2 3 4 4 4" xfId="15585"/>
    <cellStyle name="Standard 4 2 3 4 4 4 2" xfId="15586"/>
    <cellStyle name="Standard 4 2 3 4 4 4 3" xfId="15587"/>
    <cellStyle name="Standard 4 2 3 4 4 5" xfId="15588"/>
    <cellStyle name="Standard 4 2 3 4 4 5 2" xfId="15589"/>
    <cellStyle name="Standard 4 2 3 4 4 5 3" xfId="15590"/>
    <cellStyle name="Standard 4 2 3 4 4 6" xfId="15591"/>
    <cellStyle name="Standard 4 2 3 4 4 6 2" xfId="15592"/>
    <cellStyle name="Standard 4 2 3 4 4 7" xfId="15593"/>
    <cellStyle name="Standard 4 2 3 4 4 8" xfId="15594"/>
    <cellStyle name="Standard 4 2 3 4 5" xfId="15595"/>
    <cellStyle name="Standard 4 2 3 4 5 2" xfId="15596"/>
    <cellStyle name="Standard 4 2 3 4 5 2 2" xfId="15597"/>
    <cellStyle name="Standard 4 2 3 4 5 2 2 2" xfId="15598"/>
    <cellStyle name="Standard 4 2 3 4 5 2 2 3" xfId="15599"/>
    <cellStyle name="Standard 4 2 3 4 5 2 3" xfId="15600"/>
    <cellStyle name="Standard 4 2 3 4 5 2 3 2" xfId="15601"/>
    <cellStyle name="Standard 4 2 3 4 5 2 3 3" xfId="15602"/>
    <cellStyle name="Standard 4 2 3 4 5 2 4" xfId="15603"/>
    <cellStyle name="Standard 4 2 3 4 5 2 4 2" xfId="15604"/>
    <cellStyle name="Standard 4 2 3 4 5 2 5" xfId="15605"/>
    <cellStyle name="Standard 4 2 3 4 5 2 6" xfId="15606"/>
    <cellStyle name="Standard 4 2 3 4 5 3" xfId="15607"/>
    <cellStyle name="Standard 4 2 3 4 5 3 2" xfId="15608"/>
    <cellStyle name="Standard 4 2 3 4 5 3 3" xfId="15609"/>
    <cellStyle name="Standard 4 2 3 4 5 4" xfId="15610"/>
    <cellStyle name="Standard 4 2 3 4 5 4 2" xfId="15611"/>
    <cellStyle name="Standard 4 2 3 4 5 4 3" xfId="15612"/>
    <cellStyle name="Standard 4 2 3 4 5 5" xfId="15613"/>
    <cellStyle name="Standard 4 2 3 4 5 5 2" xfId="15614"/>
    <cellStyle name="Standard 4 2 3 4 5 6" xfId="15615"/>
    <cellStyle name="Standard 4 2 3 4 5 7" xfId="15616"/>
    <cellStyle name="Standard 4 2 3 4 6" xfId="15617"/>
    <cellStyle name="Standard 4 2 3 4 6 2" xfId="15618"/>
    <cellStyle name="Standard 4 2 3 4 6 2 2" xfId="15619"/>
    <cellStyle name="Standard 4 2 3 4 6 2 3" xfId="15620"/>
    <cellStyle name="Standard 4 2 3 4 6 3" xfId="15621"/>
    <cellStyle name="Standard 4 2 3 4 6 3 2" xfId="15622"/>
    <cellStyle name="Standard 4 2 3 4 6 3 3" xfId="15623"/>
    <cellStyle name="Standard 4 2 3 4 6 4" xfId="15624"/>
    <cellStyle name="Standard 4 2 3 4 6 4 2" xfId="15625"/>
    <cellStyle name="Standard 4 2 3 4 6 5" xfId="15626"/>
    <cellStyle name="Standard 4 2 3 4 6 6" xfId="15627"/>
    <cellStyle name="Standard 4 2 3 4 7" xfId="15628"/>
    <cellStyle name="Standard 4 2 3 4 7 2" xfId="15629"/>
    <cellStyle name="Standard 4 2 3 4 7 3" xfId="15630"/>
    <cellStyle name="Standard 4 2 3 4 8" xfId="15631"/>
    <cellStyle name="Standard 4 2 3 4 8 2" xfId="15632"/>
    <cellStyle name="Standard 4 2 3 4 8 3" xfId="15633"/>
    <cellStyle name="Standard 4 2 3 4 9" xfId="15634"/>
    <cellStyle name="Standard 4 2 3 4 9 2" xfId="15635"/>
    <cellStyle name="Standard 4 2 3 5" xfId="15636"/>
    <cellStyle name="Standard 4 2 3 5 10" xfId="15637"/>
    <cellStyle name="Standard 4 2 3 5 2" xfId="15638"/>
    <cellStyle name="Standard 4 2 3 5 2 2" xfId="15639"/>
    <cellStyle name="Standard 4 2 3 5 2 2 2" xfId="15640"/>
    <cellStyle name="Standard 4 2 3 5 2 2 2 2" xfId="15641"/>
    <cellStyle name="Standard 4 2 3 5 2 2 2 2 2" xfId="15642"/>
    <cellStyle name="Standard 4 2 3 5 2 2 2 2 3" xfId="15643"/>
    <cellStyle name="Standard 4 2 3 5 2 2 2 3" xfId="15644"/>
    <cellStyle name="Standard 4 2 3 5 2 2 2 3 2" xfId="15645"/>
    <cellStyle name="Standard 4 2 3 5 2 2 2 3 3" xfId="15646"/>
    <cellStyle name="Standard 4 2 3 5 2 2 2 4" xfId="15647"/>
    <cellStyle name="Standard 4 2 3 5 2 2 2 4 2" xfId="15648"/>
    <cellStyle name="Standard 4 2 3 5 2 2 2 5" xfId="15649"/>
    <cellStyle name="Standard 4 2 3 5 2 2 2 6" xfId="15650"/>
    <cellStyle name="Standard 4 2 3 5 2 2 3" xfId="15651"/>
    <cellStyle name="Standard 4 2 3 5 2 2 3 2" xfId="15652"/>
    <cellStyle name="Standard 4 2 3 5 2 2 3 3" xfId="15653"/>
    <cellStyle name="Standard 4 2 3 5 2 2 4" xfId="15654"/>
    <cellStyle name="Standard 4 2 3 5 2 2 4 2" xfId="15655"/>
    <cellStyle name="Standard 4 2 3 5 2 2 4 3" xfId="15656"/>
    <cellStyle name="Standard 4 2 3 5 2 2 5" xfId="15657"/>
    <cellStyle name="Standard 4 2 3 5 2 2 5 2" xfId="15658"/>
    <cellStyle name="Standard 4 2 3 5 2 2 6" xfId="15659"/>
    <cellStyle name="Standard 4 2 3 5 2 2 7" xfId="15660"/>
    <cellStyle name="Standard 4 2 3 5 2 3" xfId="15661"/>
    <cellStyle name="Standard 4 2 3 5 2 3 2" xfId="15662"/>
    <cellStyle name="Standard 4 2 3 5 2 3 2 2" xfId="15663"/>
    <cellStyle name="Standard 4 2 3 5 2 3 2 3" xfId="15664"/>
    <cellStyle name="Standard 4 2 3 5 2 3 3" xfId="15665"/>
    <cellStyle name="Standard 4 2 3 5 2 3 3 2" xfId="15666"/>
    <cellStyle name="Standard 4 2 3 5 2 3 3 3" xfId="15667"/>
    <cellStyle name="Standard 4 2 3 5 2 3 4" xfId="15668"/>
    <cellStyle name="Standard 4 2 3 5 2 3 4 2" xfId="15669"/>
    <cellStyle name="Standard 4 2 3 5 2 3 5" xfId="15670"/>
    <cellStyle name="Standard 4 2 3 5 2 3 6" xfId="15671"/>
    <cellStyle name="Standard 4 2 3 5 2 4" xfId="15672"/>
    <cellStyle name="Standard 4 2 3 5 2 4 2" xfId="15673"/>
    <cellStyle name="Standard 4 2 3 5 2 4 3" xfId="15674"/>
    <cellStyle name="Standard 4 2 3 5 2 5" xfId="15675"/>
    <cellStyle name="Standard 4 2 3 5 2 5 2" xfId="15676"/>
    <cellStyle name="Standard 4 2 3 5 2 5 3" xfId="15677"/>
    <cellStyle name="Standard 4 2 3 5 2 6" xfId="15678"/>
    <cellStyle name="Standard 4 2 3 5 2 6 2" xfId="15679"/>
    <cellStyle name="Standard 4 2 3 5 2 7" xfId="15680"/>
    <cellStyle name="Standard 4 2 3 5 2 8" xfId="15681"/>
    <cellStyle name="Standard 4 2 3 5 3" xfId="15682"/>
    <cellStyle name="Standard 4 2 3 5 3 2" xfId="15683"/>
    <cellStyle name="Standard 4 2 3 5 3 2 2" xfId="15684"/>
    <cellStyle name="Standard 4 2 3 5 3 2 2 2" xfId="15685"/>
    <cellStyle name="Standard 4 2 3 5 3 2 2 2 2" xfId="15686"/>
    <cellStyle name="Standard 4 2 3 5 3 2 2 2 3" xfId="15687"/>
    <cellStyle name="Standard 4 2 3 5 3 2 2 3" xfId="15688"/>
    <cellStyle name="Standard 4 2 3 5 3 2 2 3 2" xfId="15689"/>
    <cellStyle name="Standard 4 2 3 5 3 2 2 3 3" xfId="15690"/>
    <cellStyle name="Standard 4 2 3 5 3 2 2 4" xfId="15691"/>
    <cellStyle name="Standard 4 2 3 5 3 2 2 4 2" xfId="15692"/>
    <cellStyle name="Standard 4 2 3 5 3 2 2 5" xfId="15693"/>
    <cellStyle name="Standard 4 2 3 5 3 2 2 6" xfId="15694"/>
    <cellStyle name="Standard 4 2 3 5 3 2 3" xfId="15695"/>
    <cellStyle name="Standard 4 2 3 5 3 2 3 2" xfId="15696"/>
    <cellStyle name="Standard 4 2 3 5 3 2 3 3" xfId="15697"/>
    <cellStyle name="Standard 4 2 3 5 3 2 4" xfId="15698"/>
    <cellStyle name="Standard 4 2 3 5 3 2 4 2" xfId="15699"/>
    <cellStyle name="Standard 4 2 3 5 3 2 4 3" xfId="15700"/>
    <cellStyle name="Standard 4 2 3 5 3 2 5" xfId="15701"/>
    <cellStyle name="Standard 4 2 3 5 3 2 5 2" xfId="15702"/>
    <cellStyle name="Standard 4 2 3 5 3 2 6" xfId="15703"/>
    <cellStyle name="Standard 4 2 3 5 3 2 7" xfId="15704"/>
    <cellStyle name="Standard 4 2 3 5 3 3" xfId="15705"/>
    <cellStyle name="Standard 4 2 3 5 3 3 2" xfId="15706"/>
    <cellStyle name="Standard 4 2 3 5 3 3 2 2" xfId="15707"/>
    <cellStyle name="Standard 4 2 3 5 3 3 2 3" xfId="15708"/>
    <cellStyle name="Standard 4 2 3 5 3 3 3" xfId="15709"/>
    <cellStyle name="Standard 4 2 3 5 3 3 3 2" xfId="15710"/>
    <cellStyle name="Standard 4 2 3 5 3 3 3 3" xfId="15711"/>
    <cellStyle name="Standard 4 2 3 5 3 3 4" xfId="15712"/>
    <cellStyle name="Standard 4 2 3 5 3 3 4 2" xfId="15713"/>
    <cellStyle name="Standard 4 2 3 5 3 3 5" xfId="15714"/>
    <cellStyle name="Standard 4 2 3 5 3 3 6" xfId="15715"/>
    <cellStyle name="Standard 4 2 3 5 3 4" xfId="15716"/>
    <cellStyle name="Standard 4 2 3 5 3 4 2" xfId="15717"/>
    <cellStyle name="Standard 4 2 3 5 3 4 3" xfId="15718"/>
    <cellStyle name="Standard 4 2 3 5 3 5" xfId="15719"/>
    <cellStyle name="Standard 4 2 3 5 3 5 2" xfId="15720"/>
    <cellStyle name="Standard 4 2 3 5 3 5 3" xfId="15721"/>
    <cellStyle name="Standard 4 2 3 5 3 6" xfId="15722"/>
    <cellStyle name="Standard 4 2 3 5 3 6 2" xfId="15723"/>
    <cellStyle name="Standard 4 2 3 5 3 7" xfId="15724"/>
    <cellStyle name="Standard 4 2 3 5 3 8" xfId="15725"/>
    <cellStyle name="Standard 4 2 3 5 4" xfId="15726"/>
    <cellStyle name="Standard 4 2 3 5 4 2" xfId="15727"/>
    <cellStyle name="Standard 4 2 3 5 4 2 2" xfId="15728"/>
    <cellStyle name="Standard 4 2 3 5 4 2 2 2" xfId="15729"/>
    <cellStyle name="Standard 4 2 3 5 4 2 2 3" xfId="15730"/>
    <cellStyle name="Standard 4 2 3 5 4 2 3" xfId="15731"/>
    <cellStyle name="Standard 4 2 3 5 4 2 3 2" xfId="15732"/>
    <cellStyle name="Standard 4 2 3 5 4 2 3 3" xfId="15733"/>
    <cellStyle name="Standard 4 2 3 5 4 2 4" xfId="15734"/>
    <cellStyle name="Standard 4 2 3 5 4 2 4 2" xfId="15735"/>
    <cellStyle name="Standard 4 2 3 5 4 2 5" xfId="15736"/>
    <cellStyle name="Standard 4 2 3 5 4 2 6" xfId="15737"/>
    <cellStyle name="Standard 4 2 3 5 4 3" xfId="15738"/>
    <cellStyle name="Standard 4 2 3 5 4 3 2" xfId="15739"/>
    <cellStyle name="Standard 4 2 3 5 4 3 3" xfId="15740"/>
    <cellStyle name="Standard 4 2 3 5 4 4" xfId="15741"/>
    <cellStyle name="Standard 4 2 3 5 4 4 2" xfId="15742"/>
    <cellStyle name="Standard 4 2 3 5 4 4 3" xfId="15743"/>
    <cellStyle name="Standard 4 2 3 5 4 5" xfId="15744"/>
    <cellStyle name="Standard 4 2 3 5 4 5 2" xfId="15745"/>
    <cellStyle name="Standard 4 2 3 5 4 6" xfId="15746"/>
    <cellStyle name="Standard 4 2 3 5 4 7" xfId="15747"/>
    <cellStyle name="Standard 4 2 3 5 5" xfId="15748"/>
    <cellStyle name="Standard 4 2 3 5 5 2" xfId="15749"/>
    <cellStyle name="Standard 4 2 3 5 5 2 2" xfId="15750"/>
    <cellStyle name="Standard 4 2 3 5 5 2 3" xfId="15751"/>
    <cellStyle name="Standard 4 2 3 5 5 3" xfId="15752"/>
    <cellStyle name="Standard 4 2 3 5 5 3 2" xfId="15753"/>
    <cellStyle name="Standard 4 2 3 5 5 3 3" xfId="15754"/>
    <cellStyle name="Standard 4 2 3 5 5 4" xfId="15755"/>
    <cellStyle name="Standard 4 2 3 5 5 4 2" xfId="15756"/>
    <cellStyle name="Standard 4 2 3 5 5 5" xfId="15757"/>
    <cellStyle name="Standard 4 2 3 5 5 6" xfId="15758"/>
    <cellStyle name="Standard 4 2 3 5 6" xfId="15759"/>
    <cellStyle name="Standard 4 2 3 5 6 2" xfId="15760"/>
    <cellStyle name="Standard 4 2 3 5 6 3" xfId="15761"/>
    <cellStyle name="Standard 4 2 3 5 7" xfId="15762"/>
    <cellStyle name="Standard 4 2 3 5 7 2" xfId="15763"/>
    <cellStyle name="Standard 4 2 3 5 7 3" xfId="15764"/>
    <cellStyle name="Standard 4 2 3 5 8" xfId="15765"/>
    <cellStyle name="Standard 4 2 3 5 8 2" xfId="15766"/>
    <cellStyle name="Standard 4 2 3 5 9" xfId="15767"/>
    <cellStyle name="Standard 4 2 3 6" xfId="15768"/>
    <cellStyle name="Standard 4 2 3 6 2" xfId="15769"/>
    <cellStyle name="Standard 4 2 3 6 2 2" xfId="15770"/>
    <cellStyle name="Standard 4 2 3 6 2 2 2" xfId="15771"/>
    <cellStyle name="Standard 4 2 3 6 2 2 2 2" xfId="15772"/>
    <cellStyle name="Standard 4 2 3 6 2 2 2 3" xfId="15773"/>
    <cellStyle name="Standard 4 2 3 6 2 2 3" xfId="15774"/>
    <cellStyle name="Standard 4 2 3 6 2 2 3 2" xfId="15775"/>
    <cellStyle name="Standard 4 2 3 6 2 2 3 3" xfId="15776"/>
    <cellStyle name="Standard 4 2 3 6 2 2 4" xfId="15777"/>
    <cellStyle name="Standard 4 2 3 6 2 2 4 2" xfId="15778"/>
    <cellStyle name="Standard 4 2 3 6 2 2 5" xfId="15779"/>
    <cellStyle name="Standard 4 2 3 6 2 2 6" xfId="15780"/>
    <cellStyle name="Standard 4 2 3 6 2 3" xfId="15781"/>
    <cellStyle name="Standard 4 2 3 6 2 3 2" xfId="15782"/>
    <cellStyle name="Standard 4 2 3 6 2 3 3" xfId="15783"/>
    <cellStyle name="Standard 4 2 3 6 2 4" xfId="15784"/>
    <cellStyle name="Standard 4 2 3 6 2 4 2" xfId="15785"/>
    <cellStyle name="Standard 4 2 3 6 2 4 3" xfId="15786"/>
    <cellStyle name="Standard 4 2 3 6 2 5" xfId="15787"/>
    <cellStyle name="Standard 4 2 3 6 2 5 2" xfId="15788"/>
    <cellStyle name="Standard 4 2 3 6 2 6" xfId="15789"/>
    <cellStyle name="Standard 4 2 3 6 2 7" xfId="15790"/>
    <cellStyle name="Standard 4 2 3 6 3" xfId="15791"/>
    <cellStyle name="Standard 4 2 3 6 3 2" xfId="15792"/>
    <cellStyle name="Standard 4 2 3 6 3 2 2" xfId="15793"/>
    <cellStyle name="Standard 4 2 3 6 3 2 3" xfId="15794"/>
    <cellStyle name="Standard 4 2 3 6 3 3" xfId="15795"/>
    <cellStyle name="Standard 4 2 3 6 3 3 2" xfId="15796"/>
    <cellStyle name="Standard 4 2 3 6 3 3 3" xfId="15797"/>
    <cellStyle name="Standard 4 2 3 6 3 4" xfId="15798"/>
    <cellStyle name="Standard 4 2 3 6 3 4 2" xfId="15799"/>
    <cellStyle name="Standard 4 2 3 6 3 5" xfId="15800"/>
    <cellStyle name="Standard 4 2 3 6 3 6" xfId="15801"/>
    <cellStyle name="Standard 4 2 3 6 4" xfId="15802"/>
    <cellStyle name="Standard 4 2 3 6 4 2" xfId="15803"/>
    <cellStyle name="Standard 4 2 3 6 4 3" xfId="15804"/>
    <cellStyle name="Standard 4 2 3 6 5" xfId="15805"/>
    <cellStyle name="Standard 4 2 3 6 5 2" xfId="15806"/>
    <cellStyle name="Standard 4 2 3 6 5 3" xfId="15807"/>
    <cellStyle name="Standard 4 2 3 6 6" xfId="15808"/>
    <cellStyle name="Standard 4 2 3 6 6 2" xfId="15809"/>
    <cellStyle name="Standard 4 2 3 6 7" xfId="15810"/>
    <cellStyle name="Standard 4 2 3 6 8" xfId="15811"/>
    <cellStyle name="Standard 4 2 3 7" xfId="15812"/>
    <cellStyle name="Standard 4 2 3 7 2" xfId="15813"/>
    <cellStyle name="Standard 4 2 3 7 2 2" xfId="15814"/>
    <cellStyle name="Standard 4 2 3 7 2 2 2" xfId="15815"/>
    <cellStyle name="Standard 4 2 3 7 2 2 2 2" xfId="15816"/>
    <cellStyle name="Standard 4 2 3 7 2 2 2 3" xfId="15817"/>
    <cellStyle name="Standard 4 2 3 7 2 2 3" xfId="15818"/>
    <cellStyle name="Standard 4 2 3 7 2 2 3 2" xfId="15819"/>
    <cellStyle name="Standard 4 2 3 7 2 2 3 3" xfId="15820"/>
    <cellStyle name="Standard 4 2 3 7 2 2 4" xfId="15821"/>
    <cellStyle name="Standard 4 2 3 7 2 2 4 2" xfId="15822"/>
    <cellStyle name="Standard 4 2 3 7 2 2 5" xfId="15823"/>
    <cellStyle name="Standard 4 2 3 7 2 2 6" xfId="15824"/>
    <cellStyle name="Standard 4 2 3 7 2 3" xfId="15825"/>
    <cellStyle name="Standard 4 2 3 7 2 3 2" xfId="15826"/>
    <cellStyle name="Standard 4 2 3 7 2 3 3" xfId="15827"/>
    <cellStyle name="Standard 4 2 3 7 2 4" xfId="15828"/>
    <cellStyle name="Standard 4 2 3 7 2 4 2" xfId="15829"/>
    <cellStyle name="Standard 4 2 3 7 2 4 3" xfId="15830"/>
    <cellStyle name="Standard 4 2 3 7 2 5" xfId="15831"/>
    <cellStyle name="Standard 4 2 3 7 2 5 2" xfId="15832"/>
    <cellStyle name="Standard 4 2 3 7 2 6" xfId="15833"/>
    <cellStyle name="Standard 4 2 3 7 2 7" xfId="15834"/>
    <cellStyle name="Standard 4 2 3 7 3" xfId="15835"/>
    <cellStyle name="Standard 4 2 3 7 3 2" xfId="15836"/>
    <cellStyle name="Standard 4 2 3 7 3 2 2" xfId="15837"/>
    <cellStyle name="Standard 4 2 3 7 3 2 3" xfId="15838"/>
    <cellStyle name="Standard 4 2 3 7 3 3" xfId="15839"/>
    <cellStyle name="Standard 4 2 3 7 3 3 2" xfId="15840"/>
    <cellStyle name="Standard 4 2 3 7 3 3 3" xfId="15841"/>
    <cellStyle name="Standard 4 2 3 7 3 4" xfId="15842"/>
    <cellStyle name="Standard 4 2 3 7 3 4 2" xfId="15843"/>
    <cellStyle name="Standard 4 2 3 7 3 5" xfId="15844"/>
    <cellStyle name="Standard 4 2 3 7 3 6" xfId="15845"/>
    <cellStyle name="Standard 4 2 3 7 4" xfId="15846"/>
    <cellStyle name="Standard 4 2 3 7 4 2" xfId="15847"/>
    <cellStyle name="Standard 4 2 3 7 4 3" xfId="15848"/>
    <cellStyle name="Standard 4 2 3 7 5" xfId="15849"/>
    <cellStyle name="Standard 4 2 3 7 5 2" xfId="15850"/>
    <cellStyle name="Standard 4 2 3 7 5 3" xfId="15851"/>
    <cellStyle name="Standard 4 2 3 7 6" xfId="15852"/>
    <cellStyle name="Standard 4 2 3 7 6 2" xfId="15853"/>
    <cellStyle name="Standard 4 2 3 7 7" xfId="15854"/>
    <cellStyle name="Standard 4 2 3 7 8" xfId="15855"/>
    <cellStyle name="Standard 4 2 3 8" xfId="15856"/>
    <cellStyle name="Standard 4 2 3 8 2" xfId="15857"/>
    <cellStyle name="Standard 4 2 3 8 2 2" xfId="15858"/>
    <cellStyle name="Standard 4 2 3 8 2 2 2" xfId="15859"/>
    <cellStyle name="Standard 4 2 3 8 2 2 3" xfId="15860"/>
    <cellStyle name="Standard 4 2 3 8 2 3" xfId="15861"/>
    <cellStyle name="Standard 4 2 3 8 2 3 2" xfId="15862"/>
    <cellStyle name="Standard 4 2 3 8 2 3 3" xfId="15863"/>
    <cellStyle name="Standard 4 2 3 8 2 4" xfId="15864"/>
    <cellStyle name="Standard 4 2 3 8 2 4 2" xfId="15865"/>
    <cellStyle name="Standard 4 2 3 8 2 5" xfId="15866"/>
    <cellStyle name="Standard 4 2 3 8 2 6" xfId="15867"/>
    <cellStyle name="Standard 4 2 3 8 3" xfId="15868"/>
    <cellStyle name="Standard 4 2 3 8 3 2" xfId="15869"/>
    <cellStyle name="Standard 4 2 3 8 3 3" xfId="15870"/>
    <cellStyle name="Standard 4 2 3 8 4" xfId="15871"/>
    <cellStyle name="Standard 4 2 3 8 4 2" xfId="15872"/>
    <cellStyle name="Standard 4 2 3 8 4 3" xfId="15873"/>
    <cellStyle name="Standard 4 2 3 8 5" xfId="15874"/>
    <cellStyle name="Standard 4 2 3 8 5 2" xfId="15875"/>
    <cellStyle name="Standard 4 2 3 8 6" xfId="15876"/>
    <cellStyle name="Standard 4 2 3 8 7" xfId="15877"/>
    <cellStyle name="Standard 4 2 3 9" xfId="15878"/>
    <cellStyle name="Standard 4 2 3 9 2" xfId="15879"/>
    <cellStyle name="Standard 4 2 3 9 2 2" xfId="15880"/>
    <cellStyle name="Standard 4 2 3 9 2 3" xfId="15881"/>
    <cellStyle name="Standard 4 2 3 9 3" xfId="15882"/>
    <cellStyle name="Standard 4 2 3 9 3 2" xfId="15883"/>
    <cellStyle name="Standard 4 2 3 9 3 3" xfId="15884"/>
    <cellStyle name="Standard 4 2 3 9 4" xfId="15885"/>
    <cellStyle name="Standard 4 2 3 9 4 2" xfId="15886"/>
    <cellStyle name="Standard 4 2 3 9 5" xfId="15887"/>
    <cellStyle name="Standard 4 2 3 9 6" xfId="15888"/>
    <cellStyle name="Standard 4 2 4" xfId="15889"/>
    <cellStyle name="Standard 4 2 4 10" xfId="15890"/>
    <cellStyle name="Standard 4 2 4 10 2" xfId="15891"/>
    <cellStyle name="Standard 4 2 4 10 3" xfId="15892"/>
    <cellStyle name="Standard 4 2 4 11" xfId="15893"/>
    <cellStyle name="Standard 4 2 4 11 2" xfId="15894"/>
    <cellStyle name="Standard 4 2 4 12" xfId="15895"/>
    <cellStyle name="Standard 4 2 4 13" xfId="15896"/>
    <cellStyle name="Standard 4 2 4 2" xfId="15897"/>
    <cellStyle name="Standard 4 2 4 2 10" xfId="15898"/>
    <cellStyle name="Standard 4 2 4 2 11" xfId="15899"/>
    <cellStyle name="Standard 4 2 4 2 2" xfId="15900"/>
    <cellStyle name="Standard 4 2 4 2 2 10" xfId="15901"/>
    <cellStyle name="Standard 4 2 4 2 2 2" xfId="15902"/>
    <cellStyle name="Standard 4 2 4 2 2 2 2" xfId="15903"/>
    <cellStyle name="Standard 4 2 4 2 2 2 2 2" xfId="15904"/>
    <cellStyle name="Standard 4 2 4 2 2 2 2 2 2" xfId="15905"/>
    <cellStyle name="Standard 4 2 4 2 2 2 2 2 2 2" xfId="15906"/>
    <cellStyle name="Standard 4 2 4 2 2 2 2 2 2 3" xfId="15907"/>
    <cellStyle name="Standard 4 2 4 2 2 2 2 2 3" xfId="15908"/>
    <cellStyle name="Standard 4 2 4 2 2 2 2 2 3 2" xfId="15909"/>
    <cellStyle name="Standard 4 2 4 2 2 2 2 2 3 3" xfId="15910"/>
    <cellStyle name="Standard 4 2 4 2 2 2 2 2 4" xfId="15911"/>
    <cellStyle name="Standard 4 2 4 2 2 2 2 2 4 2" xfId="15912"/>
    <cellStyle name="Standard 4 2 4 2 2 2 2 2 5" xfId="15913"/>
    <cellStyle name="Standard 4 2 4 2 2 2 2 2 6" xfId="15914"/>
    <cellStyle name="Standard 4 2 4 2 2 2 2 3" xfId="15915"/>
    <cellStyle name="Standard 4 2 4 2 2 2 2 3 2" xfId="15916"/>
    <cellStyle name="Standard 4 2 4 2 2 2 2 3 3" xfId="15917"/>
    <cellStyle name="Standard 4 2 4 2 2 2 2 4" xfId="15918"/>
    <cellStyle name="Standard 4 2 4 2 2 2 2 4 2" xfId="15919"/>
    <cellStyle name="Standard 4 2 4 2 2 2 2 4 3" xfId="15920"/>
    <cellStyle name="Standard 4 2 4 2 2 2 2 5" xfId="15921"/>
    <cellStyle name="Standard 4 2 4 2 2 2 2 5 2" xfId="15922"/>
    <cellStyle name="Standard 4 2 4 2 2 2 2 6" xfId="15923"/>
    <cellStyle name="Standard 4 2 4 2 2 2 2 7" xfId="15924"/>
    <cellStyle name="Standard 4 2 4 2 2 2 3" xfId="15925"/>
    <cellStyle name="Standard 4 2 4 2 2 2 3 2" xfId="15926"/>
    <cellStyle name="Standard 4 2 4 2 2 2 3 2 2" xfId="15927"/>
    <cellStyle name="Standard 4 2 4 2 2 2 3 2 3" xfId="15928"/>
    <cellStyle name="Standard 4 2 4 2 2 2 3 3" xfId="15929"/>
    <cellStyle name="Standard 4 2 4 2 2 2 3 3 2" xfId="15930"/>
    <cellStyle name="Standard 4 2 4 2 2 2 3 3 3" xfId="15931"/>
    <cellStyle name="Standard 4 2 4 2 2 2 3 4" xfId="15932"/>
    <cellStyle name="Standard 4 2 4 2 2 2 3 4 2" xfId="15933"/>
    <cellStyle name="Standard 4 2 4 2 2 2 3 5" xfId="15934"/>
    <cellStyle name="Standard 4 2 4 2 2 2 3 6" xfId="15935"/>
    <cellStyle name="Standard 4 2 4 2 2 2 4" xfId="15936"/>
    <cellStyle name="Standard 4 2 4 2 2 2 4 2" xfId="15937"/>
    <cellStyle name="Standard 4 2 4 2 2 2 4 3" xfId="15938"/>
    <cellStyle name="Standard 4 2 4 2 2 2 5" xfId="15939"/>
    <cellStyle name="Standard 4 2 4 2 2 2 5 2" xfId="15940"/>
    <cellStyle name="Standard 4 2 4 2 2 2 5 3" xfId="15941"/>
    <cellStyle name="Standard 4 2 4 2 2 2 6" xfId="15942"/>
    <cellStyle name="Standard 4 2 4 2 2 2 6 2" xfId="15943"/>
    <cellStyle name="Standard 4 2 4 2 2 2 7" xfId="15944"/>
    <cellStyle name="Standard 4 2 4 2 2 2 8" xfId="15945"/>
    <cellStyle name="Standard 4 2 4 2 2 3" xfId="15946"/>
    <cellStyle name="Standard 4 2 4 2 2 3 2" xfId="15947"/>
    <cellStyle name="Standard 4 2 4 2 2 3 2 2" xfId="15948"/>
    <cellStyle name="Standard 4 2 4 2 2 3 2 2 2" xfId="15949"/>
    <cellStyle name="Standard 4 2 4 2 2 3 2 2 2 2" xfId="15950"/>
    <cellStyle name="Standard 4 2 4 2 2 3 2 2 2 3" xfId="15951"/>
    <cellStyle name="Standard 4 2 4 2 2 3 2 2 3" xfId="15952"/>
    <cellStyle name="Standard 4 2 4 2 2 3 2 2 3 2" xfId="15953"/>
    <cellStyle name="Standard 4 2 4 2 2 3 2 2 3 3" xfId="15954"/>
    <cellStyle name="Standard 4 2 4 2 2 3 2 2 4" xfId="15955"/>
    <cellStyle name="Standard 4 2 4 2 2 3 2 2 4 2" xfId="15956"/>
    <cellStyle name="Standard 4 2 4 2 2 3 2 2 5" xfId="15957"/>
    <cellStyle name="Standard 4 2 4 2 2 3 2 2 6" xfId="15958"/>
    <cellStyle name="Standard 4 2 4 2 2 3 2 3" xfId="15959"/>
    <cellStyle name="Standard 4 2 4 2 2 3 2 3 2" xfId="15960"/>
    <cellStyle name="Standard 4 2 4 2 2 3 2 3 3" xfId="15961"/>
    <cellStyle name="Standard 4 2 4 2 2 3 2 4" xfId="15962"/>
    <cellStyle name="Standard 4 2 4 2 2 3 2 4 2" xfId="15963"/>
    <cellStyle name="Standard 4 2 4 2 2 3 2 4 3" xfId="15964"/>
    <cellStyle name="Standard 4 2 4 2 2 3 2 5" xfId="15965"/>
    <cellStyle name="Standard 4 2 4 2 2 3 2 5 2" xfId="15966"/>
    <cellStyle name="Standard 4 2 4 2 2 3 2 6" xfId="15967"/>
    <cellStyle name="Standard 4 2 4 2 2 3 2 7" xfId="15968"/>
    <cellStyle name="Standard 4 2 4 2 2 3 3" xfId="15969"/>
    <cellStyle name="Standard 4 2 4 2 2 3 3 2" xfId="15970"/>
    <cellStyle name="Standard 4 2 4 2 2 3 3 2 2" xfId="15971"/>
    <cellStyle name="Standard 4 2 4 2 2 3 3 2 3" xfId="15972"/>
    <cellStyle name="Standard 4 2 4 2 2 3 3 3" xfId="15973"/>
    <cellStyle name="Standard 4 2 4 2 2 3 3 3 2" xfId="15974"/>
    <cellStyle name="Standard 4 2 4 2 2 3 3 3 3" xfId="15975"/>
    <cellStyle name="Standard 4 2 4 2 2 3 3 4" xfId="15976"/>
    <cellStyle name="Standard 4 2 4 2 2 3 3 4 2" xfId="15977"/>
    <cellStyle name="Standard 4 2 4 2 2 3 3 5" xfId="15978"/>
    <cellStyle name="Standard 4 2 4 2 2 3 3 6" xfId="15979"/>
    <cellStyle name="Standard 4 2 4 2 2 3 4" xfId="15980"/>
    <cellStyle name="Standard 4 2 4 2 2 3 4 2" xfId="15981"/>
    <cellStyle name="Standard 4 2 4 2 2 3 4 3" xfId="15982"/>
    <cellStyle name="Standard 4 2 4 2 2 3 5" xfId="15983"/>
    <cellStyle name="Standard 4 2 4 2 2 3 5 2" xfId="15984"/>
    <cellStyle name="Standard 4 2 4 2 2 3 5 3" xfId="15985"/>
    <cellStyle name="Standard 4 2 4 2 2 3 6" xfId="15986"/>
    <cellStyle name="Standard 4 2 4 2 2 3 6 2" xfId="15987"/>
    <cellStyle name="Standard 4 2 4 2 2 3 7" xfId="15988"/>
    <cellStyle name="Standard 4 2 4 2 2 3 8" xfId="15989"/>
    <cellStyle name="Standard 4 2 4 2 2 4" xfId="15990"/>
    <cellStyle name="Standard 4 2 4 2 2 4 2" xfId="15991"/>
    <cellStyle name="Standard 4 2 4 2 2 4 2 2" xfId="15992"/>
    <cellStyle name="Standard 4 2 4 2 2 4 2 2 2" xfId="15993"/>
    <cellStyle name="Standard 4 2 4 2 2 4 2 2 3" xfId="15994"/>
    <cellStyle name="Standard 4 2 4 2 2 4 2 3" xfId="15995"/>
    <cellStyle name="Standard 4 2 4 2 2 4 2 3 2" xfId="15996"/>
    <cellStyle name="Standard 4 2 4 2 2 4 2 3 3" xfId="15997"/>
    <cellStyle name="Standard 4 2 4 2 2 4 2 4" xfId="15998"/>
    <cellStyle name="Standard 4 2 4 2 2 4 2 4 2" xfId="15999"/>
    <cellStyle name="Standard 4 2 4 2 2 4 2 5" xfId="16000"/>
    <cellStyle name="Standard 4 2 4 2 2 4 2 6" xfId="16001"/>
    <cellStyle name="Standard 4 2 4 2 2 4 3" xfId="16002"/>
    <cellStyle name="Standard 4 2 4 2 2 4 3 2" xfId="16003"/>
    <cellStyle name="Standard 4 2 4 2 2 4 3 3" xfId="16004"/>
    <cellStyle name="Standard 4 2 4 2 2 4 4" xfId="16005"/>
    <cellStyle name="Standard 4 2 4 2 2 4 4 2" xfId="16006"/>
    <cellStyle name="Standard 4 2 4 2 2 4 4 3" xfId="16007"/>
    <cellStyle name="Standard 4 2 4 2 2 4 5" xfId="16008"/>
    <cellStyle name="Standard 4 2 4 2 2 4 5 2" xfId="16009"/>
    <cellStyle name="Standard 4 2 4 2 2 4 6" xfId="16010"/>
    <cellStyle name="Standard 4 2 4 2 2 4 7" xfId="16011"/>
    <cellStyle name="Standard 4 2 4 2 2 5" xfId="16012"/>
    <cellStyle name="Standard 4 2 4 2 2 5 2" xfId="16013"/>
    <cellStyle name="Standard 4 2 4 2 2 5 2 2" xfId="16014"/>
    <cellStyle name="Standard 4 2 4 2 2 5 2 3" xfId="16015"/>
    <cellStyle name="Standard 4 2 4 2 2 5 3" xfId="16016"/>
    <cellStyle name="Standard 4 2 4 2 2 5 3 2" xfId="16017"/>
    <cellStyle name="Standard 4 2 4 2 2 5 3 3" xfId="16018"/>
    <cellStyle name="Standard 4 2 4 2 2 5 4" xfId="16019"/>
    <cellStyle name="Standard 4 2 4 2 2 5 4 2" xfId="16020"/>
    <cellStyle name="Standard 4 2 4 2 2 5 5" xfId="16021"/>
    <cellStyle name="Standard 4 2 4 2 2 5 6" xfId="16022"/>
    <cellStyle name="Standard 4 2 4 2 2 6" xfId="16023"/>
    <cellStyle name="Standard 4 2 4 2 2 6 2" xfId="16024"/>
    <cellStyle name="Standard 4 2 4 2 2 6 3" xfId="16025"/>
    <cellStyle name="Standard 4 2 4 2 2 7" xfId="16026"/>
    <cellStyle name="Standard 4 2 4 2 2 7 2" xfId="16027"/>
    <cellStyle name="Standard 4 2 4 2 2 7 3" xfId="16028"/>
    <cellStyle name="Standard 4 2 4 2 2 8" xfId="16029"/>
    <cellStyle name="Standard 4 2 4 2 2 8 2" xfId="16030"/>
    <cellStyle name="Standard 4 2 4 2 2 9" xfId="16031"/>
    <cellStyle name="Standard 4 2 4 2 3" xfId="16032"/>
    <cellStyle name="Standard 4 2 4 2 3 2" xfId="16033"/>
    <cellStyle name="Standard 4 2 4 2 3 2 2" xfId="16034"/>
    <cellStyle name="Standard 4 2 4 2 3 2 2 2" xfId="16035"/>
    <cellStyle name="Standard 4 2 4 2 3 2 2 2 2" xfId="16036"/>
    <cellStyle name="Standard 4 2 4 2 3 2 2 2 3" xfId="16037"/>
    <cellStyle name="Standard 4 2 4 2 3 2 2 3" xfId="16038"/>
    <cellStyle name="Standard 4 2 4 2 3 2 2 3 2" xfId="16039"/>
    <cellStyle name="Standard 4 2 4 2 3 2 2 3 3" xfId="16040"/>
    <cellStyle name="Standard 4 2 4 2 3 2 2 4" xfId="16041"/>
    <cellStyle name="Standard 4 2 4 2 3 2 2 4 2" xfId="16042"/>
    <cellStyle name="Standard 4 2 4 2 3 2 2 5" xfId="16043"/>
    <cellStyle name="Standard 4 2 4 2 3 2 2 6" xfId="16044"/>
    <cellStyle name="Standard 4 2 4 2 3 2 3" xfId="16045"/>
    <cellStyle name="Standard 4 2 4 2 3 2 3 2" xfId="16046"/>
    <cellStyle name="Standard 4 2 4 2 3 2 3 3" xfId="16047"/>
    <cellStyle name="Standard 4 2 4 2 3 2 4" xfId="16048"/>
    <cellStyle name="Standard 4 2 4 2 3 2 4 2" xfId="16049"/>
    <cellStyle name="Standard 4 2 4 2 3 2 4 3" xfId="16050"/>
    <cellStyle name="Standard 4 2 4 2 3 2 5" xfId="16051"/>
    <cellStyle name="Standard 4 2 4 2 3 2 5 2" xfId="16052"/>
    <cellStyle name="Standard 4 2 4 2 3 2 6" xfId="16053"/>
    <cellStyle name="Standard 4 2 4 2 3 2 7" xfId="16054"/>
    <cellStyle name="Standard 4 2 4 2 3 3" xfId="16055"/>
    <cellStyle name="Standard 4 2 4 2 3 3 2" xfId="16056"/>
    <cellStyle name="Standard 4 2 4 2 3 3 2 2" xfId="16057"/>
    <cellStyle name="Standard 4 2 4 2 3 3 2 3" xfId="16058"/>
    <cellStyle name="Standard 4 2 4 2 3 3 3" xfId="16059"/>
    <cellStyle name="Standard 4 2 4 2 3 3 3 2" xfId="16060"/>
    <cellStyle name="Standard 4 2 4 2 3 3 3 3" xfId="16061"/>
    <cellStyle name="Standard 4 2 4 2 3 3 4" xfId="16062"/>
    <cellStyle name="Standard 4 2 4 2 3 3 4 2" xfId="16063"/>
    <cellStyle name="Standard 4 2 4 2 3 3 5" xfId="16064"/>
    <cellStyle name="Standard 4 2 4 2 3 3 6" xfId="16065"/>
    <cellStyle name="Standard 4 2 4 2 3 4" xfId="16066"/>
    <cellStyle name="Standard 4 2 4 2 3 4 2" xfId="16067"/>
    <cellStyle name="Standard 4 2 4 2 3 4 3" xfId="16068"/>
    <cellStyle name="Standard 4 2 4 2 3 5" xfId="16069"/>
    <cellStyle name="Standard 4 2 4 2 3 5 2" xfId="16070"/>
    <cellStyle name="Standard 4 2 4 2 3 5 3" xfId="16071"/>
    <cellStyle name="Standard 4 2 4 2 3 6" xfId="16072"/>
    <cellStyle name="Standard 4 2 4 2 3 6 2" xfId="16073"/>
    <cellStyle name="Standard 4 2 4 2 3 7" xfId="16074"/>
    <cellStyle name="Standard 4 2 4 2 3 8" xfId="16075"/>
    <cellStyle name="Standard 4 2 4 2 4" xfId="16076"/>
    <cellStyle name="Standard 4 2 4 2 4 2" xfId="16077"/>
    <cellStyle name="Standard 4 2 4 2 4 2 2" xfId="16078"/>
    <cellStyle name="Standard 4 2 4 2 4 2 2 2" xfId="16079"/>
    <cellStyle name="Standard 4 2 4 2 4 2 2 2 2" xfId="16080"/>
    <cellStyle name="Standard 4 2 4 2 4 2 2 2 3" xfId="16081"/>
    <cellStyle name="Standard 4 2 4 2 4 2 2 3" xfId="16082"/>
    <cellStyle name="Standard 4 2 4 2 4 2 2 3 2" xfId="16083"/>
    <cellStyle name="Standard 4 2 4 2 4 2 2 3 3" xfId="16084"/>
    <cellStyle name="Standard 4 2 4 2 4 2 2 4" xfId="16085"/>
    <cellStyle name="Standard 4 2 4 2 4 2 2 4 2" xfId="16086"/>
    <cellStyle name="Standard 4 2 4 2 4 2 2 5" xfId="16087"/>
    <cellStyle name="Standard 4 2 4 2 4 2 2 6" xfId="16088"/>
    <cellStyle name="Standard 4 2 4 2 4 2 3" xfId="16089"/>
    <cellStyle name="Standard 4 2 4 2 4 2 3 2" xfId="16090"/>
    <cellStyle name="Standard 4 2 4 2 4 2 3 3" xfId="16091"/>
    <cellStyle name="Standard 4 2 4 2 4 2 4" xfId="16092"/>
    <cellStyle name="Standard 4 2 4 2 4 2 4 2" xfId="16093"/>
    <cellStyle name="Standard 4 2 4 2 4 2 4 3" xfId="16094"/>
    <cellStyle name="Standard 4 2 4 2 4 2 5" xfId="16095"/>
    <cellStyle name="Standard 4 2 4 2 4 2 5 2" xfId="16096"/>
    <cellStyle name="Standard 4 2 4 2 4 2 6" xfId="16097"/>
    <cellStyle name="Standard 4 2 4 2 4 2 7" xfId="16098"/>
    <cellStyle name="Standard 4 2 4 2 4 3" xfId="16099"/>
    <cellStyle name="Standard 4 2 4 2 4 3 2" xfId="16100"/>
    <cellStyle name="Standard 4 2 4 2 4 3 2 2" xfId="16101"/>
    <cellStyle name="Standard 4 2 4 2 4 3 2 3" xfId="16102"/>
    <cellStyle name="Standard 4 2 4 2 4 3 3" xfId="16103"/>
    <cellStyle name="Standard 4 2 4 2 4 3 3 2" xfId="16104"/>
    <cellStyle name="Standard 4 2 4 2 4 3 3 3" xfId="16105"/>
    <cellStyle name="Standard 4 2 4 2 4 3 4" xfId="16106"/>
    <cellStyle name="Standard 4 2 4 2 4 3 4 2" xfId="16107"/>
    <cellStyle name="Standard 4 2 4 2 4 3 5" xfId="16108"/>
    <cellStyle name="Standard 4 2 4 2 4 3 6" xfId="16109"/>
    <cellStyle name="Standard 4 2 4 2 4 4" xfId="16110"/>
    <cellStyle name="Standard 4 2 4 2 4 4 2" xfId="16111"/>
    <cellStyle name="Standard 4 2 4 2 4 4 3" xfId="16112"/>
    <cellStyle name="Standard 4 2 4 2 4 5" xfId="16113"/>
    <cellStyle name="Standard 4 2 4 2 4 5 2" xfId="16114"/>
    <cellStyle name="Standard 4 2 4 2 4 5 3" xfId="16115"/>
    <cellStyle name="Standard 4 2 4 2 4 6" xfId="16116"/>
    <cellStyle name="Standard 4 2 4 2 4 6 2" xfId="16117"/>
    <cellStyle name="Standard 4 2 4 2 4 7" xfId="16118"/>
    <cellStyle name="Standard 4 2 4 2 4 8" xfId="16119"/>
    <cellStyle name="Standard 4 2 4 2 5" xfId="16120"/>
    <cellStyle name="Standard 4 2 4 2 5 2" xfId="16121"/>
    <cellStyle name="Standard 4 2 4 2 5 2 2" xfId="16122"/>
    <cellStyle name="Standard 4 2 4 2 5 2 2 2" xfId="16123"/>
    <cellStyle name="Standard 4 2 4 2 5 2 2 3" xfId="16124"/>
    <cellStyle name="Standard 4 2 4 2 5 2 3" xfId="16125"/>
    <cellStyle name="Standard 4 2 4 2 5 2 3 2" xfId="16126"/>
    <cellStyle name="Standard 4 2 4 2 5 2 3 3" xfId="16127"/>
    <cellStyle name="Standard 4 2 4 2 5 2 4" xfId="16128"/>
    <cellStyle name="Standard 4 2 4 2 5 2 4 2" xfId="16129"/>
    <cellStyle name="Standard 4 2 4 2 5 2 5" xfId="16130"/>
    <cellStyle name="Standard 4 2 4 2 5 2 6" xfId="16131"/>
    <cellStyle name="Standard 4 2 4 2 5 3" xfId="16132"/>
    <cellStyle name="Standard 4 2 4 2 5 3 2" xfId="16133"/>
    <cellStyle name="Standard 4 2 4 2 5 3 3" xfId="16134"/>
    <cellStyle name="Standard 4 2 4 2 5 4" xfId="16135"/>
    <cellStyle name="Standard 4 2 4 2 5 4 2" xfId="16136"/>
    <cellStyle name="Standard 4 2 4 2 5 4 3" xfId="16137"/>
    <cellStyle name="Standard 4 2 4 2 5 5" xfId="16138"/>
    <cellStyle name="Standard 4 2 4 2 5 5 2" xfId="16139"/>
    <cellStyle name="Standard 4 2 4 2 5 6" xfId="16140"/>
    <cellStyle name="Standard 4 2 4 2 5 7" xfId="16141"/>
    <cellStyle name="Standard 4 2 4 2 6" xfId="16142"/>
    <cellStyle name="Standard 4 2 4 2 6 2" xfId="16143"/>
    <cellStyle name="Standard 4 2 4 2 6 2 2" xfId="16144"/>
    <cellStyle name="Standard 4 2 4 2 6 2 3" xfId="16145"/>
    <cellStyle name="Standard 4 2 4 2 6 3" xfId="16146"/>
    <cellStyle name="Standard 4 2 4 2 6 3 2" xfId="16147"/>
    <cellStyle name="Standard 4 2 4 2 6 3 3" xfId="16148"/>
    <cellStyle name="Standard 4 2 4 2 6 4" xfId="16149"/>
    <cellStyle name="Standard 4 2 4 2 6 4 2" xfId="16150"/>
    <cellStyle name="Standard 4 2 4 2 6 5" xfId="16151"/>
    <cellStyle name="Standard 4 2 4 2 6 6" xfId="16152"/>
    <cellStyle name="Standard 4 2 4 2 7" xfId="16153"/>
    <cellStyle name="Standard 4 2 4 2 7 2" xfId="16154"/>
    <cellStyle name="Standard 4 2 4 2 7 3" xfId="16155"/>
    <cellStyle name="Standard 4 2 4 2 8" xfId="16156"/>
    <cellStyle name="Standard 4 2 4 2 8 2" xfId="16157"/>
    <cellStyle name="Standard 4 2 4 2 8 3" xfId="16158"/>
    <cellStyle name="Standard 4 2 4 2 9" xfId="16159"/>
    <cellStyle name="Standard 4 2 4 2 9 2" xfId="16160"/>
    <cellStyle name="Standard 4 2 4 3" xfId="16161"/>
    <cellStyle name="Standard 4 2 4 3 10" xfId="16162"/>
    <cellStyle name="Standard 4 2 4 3 11" xfId="16163"/>
    <cellStyle name="Standard 4 2 4 3 2" xfId="16164"/>
    <cellStyle name="Standard 4 2 4 3 2 10" xfId="16165"/>
    <cellStyle name="Standard 4 2 4 3 2 2" xfId="16166"/>
    <cellStyle name="Standard 4 2 4 3 2 2 2" xfId="16167"/>
    <cellStyle name="Standard 4 2 4 3 2 2 2 2" xfId="16168"/>
    <cellStyle name="Standard 4 2 4 3 2 2 2 2 2" xfId="16169"/>
    <cellStyle name="Standard 4 2 4 3 2 2 2 2 2 2" xfId="16170"/>
    <cellStyle name="Standard 4 2 4 3 2 2 2 2 2 3" xfId="16171"/>
    <cellStyle name="Standard 4 2 4 3 2 2 2 2 3" xfId="16172"/>
    <cellStyle name="Standard 4 2 4 3 2 2 2 2 3 2" xfId="16173"/>
    <cellStyle name="Standard 4 2 4 3 2 2 2 2 3 3" xfId="16174"/>
    <cellStyle name="Standard 4 2 4 3 2 2 2 2 4" xfId="16175"/>
    <cellStyle name="Standard 4 2 4 3 2 2 2 2 4 2" xfId="16176"/>
    <cellStyle name="Standard 4 2 4 3 2 2 2 2 5" xfId="16177"/>
    <cellStyle name="Standard 4 2 4 3 2 2 2 2 6" xfId="16178"/>
    <cellStyle name="Standard 4 2 4 3 2 2 2 3" xfId="16179"/>
    <cellStyle name="Standard 4 2 4 3 2 2 2 3 2" xfId="16180"/>
    <cellStyle name="Standard 4 2 4 3 2 2 2 3 3" xfId="16181"/>
    <cellStyle name="Standard 4 2 4 3 2 2 2 4" xfId="16182"/>
    <cellStyle name="Standard 4 2 4 3 2 2 2 4 2" xfId="16183"/>
    <cellStyle name="Standard 4 2 4 3 2 2 2 4 3" xfId="16184"/>
    <cellStyle name="Standard 4 2 4 3 2 2 2 5" xfId="16185"/>
    <cellStyle name="Standard 4 2 4 3 2 2 2 5 2" xfId="16186"/>
    <cellStyle name="Standard 4 2 4 3 2 2 2 6" xfId="16187"/>
    <cellStyle name="Standard 4 2 4 3 2 2 2 7" xfId="16188"/>
    <cellStyle name="Standard 4 2 4 3 2 2 3" xfId="16189"/>
    <cellStyle name="Standard 4 2 4 3 2 2 3 2" xfId="16190"/>
    <cellStyle name="Standard 4 2 4 3 2 2 3 2 2" xfId="16191"/>
    <cellStyle name="Standard 4 2 4 3 2 2 3 2 3" xfId="16192"/>
    <cellStyle name="Standard 4 2 4 3 2 2 3 3" xfId="16193"/>
    <cellStyle name="Standard 4 2 4 3 2 2 3 3 2" xfId="16194"/>
    <cellStyle name="Standard 4 2 4 3 2 2 3 3 3" xfId="16195"/>
    <cellStyle name="Standard 4 2 4 3 2 2 3 4" xfId="16196"/>
    <cellStyle name="Standard 4 2 4 3 2 2 3 4 2" xfId="16197"/>
    <cellStyle name="Standard 4 2 4 3 2 2 3 5" xfId="16198"/>
    <cellStyle name="Standard 4 2 4 3 2 2 3 6" xfId="16199"/>
    <cellStyle name="Standard 4 2 4 3 2 2 4" xfId="16200"/>
    <cellStyle name="Standard 4 2 4 3 2 2 4 2" xfId="16201"/>
    <cellStyle name="Standard 4 2 4 3 2 2 4 3" xfId="16202"/>
    <cellStyle name="Standard 4 2 4 3 2 2 5" xfId="16203"/>
    <cellStyle name="Standard 4 2 4 3 2 2 5 2" xfId="16204"/>
    <cellStyle name="Standard 4 2 4 3 2 2 5 3" xfId="16205"/>
    <cellStyle name="Standard 4 2 4 3 2 2 6" xfId="16206"/>
    <cellStyle name="Standard 4 2 4 3 2 2 6 2" xfId="16207"/>
    <cellStyle name="Standard 4 2 4 3 2 2 7" xfId="16208"/>
    <cellStyle name="Standard 4 2 4 3 2 2 8" xfId="16209"/>
    <cellStyle name="Standard 4 2 4 3 2 3" xfId="16210"/>
    <cellStyle name="Standard 4 2 4 3 2 3 2" xfId="16211"/>
    <cellStyle name="Standard 4 2 4 3 2 3 2 2" xfId="16212"/>
    <cellStyle name="Standard 4 2 4 3 2 3 2 2 2" xfId="16213"/>
    <cellStyle name="Standard 4 2 4 3 2 3 2 2 2 2" xfId="16214"/>
    <cellStyle name="Standard 4 2 4 3 2 3 2 2 2 3" xfId="16215"/>
    <cellStyle name="Standard 4 2 4 3 2 3 2 2 3" xfId="16216"/>
    <cellStyle name="Standard 4 2 4 3 2 3 2 2 3 2" xfId="16217"/>
    <cellStyle name="Standard 4 2 4 3 2 3 2 2 3 3" xfId="16218"/>
    <cellStyle name="Standard 4 2 4 3 2 3 2 2 4" xfId="16219"/>
    <cellStyle name="Standard 4 2 4 3 2 3 2 2 4 2" xfId="16220"/>
    <cellStyle name="Standard 4 2 4 3 2 3 2 2 5" xfId="16221"/>
    <cellStyle name="Standard 4 2 4 3 2 3 2 2 6" xfId="16222"/>
    <cellStyle name="Standard 4 2 4 3 2 3 2 3" xfId="16223"/>
    <cellStyle name="Standard 4 2 4 3 2 3 2 3 2" xfId="16224"/>
    <cellStyle name="Standard 4 2 4 3 2 3 2 3 3" xfId="16225"/>
    <cellStyle name="Standard 4 2 4 3 2 3 2 4" xfId="16226"/>
    <cellStyle name="Standard 4 2 4 3 2 3 2 4 2" xfId="16227"/>
    <cellStyle name="Standard 4 2 4 3 2 3 2 4 3" xfId="16228"/>
    <cellStyle name="Standard 4 2 4 3 2 3 2 5" xfId="16229"/>
    <cellStyle name="Standard 4 2 4 3 2 3 2 5 2" xfId="16230"/>
    <cellStyle name="Standard 4 2 4 3 2 3 2 6" xfId="16231"/>
    <cellStyle name="Standard 4 2 4 3 2 3 2 7" xfId="16232"/>
    <cellStyle name="Standard 4 2 4 3 2 3 3" xfId="16233"/>
    <cellStyle name="Standard 4 2 4 3 2 3 3 2" xfId="16234"/>
    <cellStyle name="Standard 4 2 4 3 2 3 3 2 2" xfId="16235"/>
    <cellStyle name="Standard 4 2 4 3 2 3 3 2 3" xfId="16236"/>
    <cellStyle name="Standard 4 2 4 3 2 3 3 3" xfId="16237"/>
    <cellStyle name="Standard 4 2 4 3 2 3 3 3 2" xfId="16238"/>
    <cellStyle name="Standard 4 2 4 3 2 3 3 3 3" xfId="16239"/>
    <cellStyle name="Standard 4 2 4 3 2 3 3 4" xfId="16240"/>
    <cellStyle name="Standard 4 2 4 3 2 3 3 4 2" xfId="16241"/>
    <cellStyle name="Standard 4 2 4 3 2 3 3 5" xfId="16242"/>
    <cellStyle name="Standard 4 2 4 3 2 3 3 6" xfId="16243"/>
    <cellStyle name="Standard 4 2 4 3 2 3 4" xfId="16244"/>
    <cellStyle name="Standard 4 2 4 3 2 3 4 2" xfId="16245"/>
    <cellStyle name="Standard 4 2 4 3 2 3 4 3" xfId="16246"/>
    <cellStyle name="Standard 4 2 4 3 2 3 5" xfId="16247"/>
    <cellStyle name="Standard 4 2 4 3 2 3 5 2" xfId="16248"/>
    <cellStyle name="Standard 4 2 4 3 2 3 5 3" xfId="16249"/>
    <cellStyle name="Standard 4 2 4 3 2 3 6" xfId="16250"/>
    <cellStyle name="Standard 4 2 4 3 2 3 6 2" xfId="16251"/>
    <cellStyle name="Standard 4 2 4 3 2 3 7" xfId="16252"/>
    <cellStyle name="Standard 4 2 4 3 2 3 8" xfId="16253"/>
    <cellStyle name="Standard 4 2 4 3 2 4" xfId="16254"/>
    <cellStyle name="Standard 4 2 4 3 2 4 2" xfId="16255"/>
    <cellStyle name="Standard 4 2 4 3 2 4 2 2" xfId="16256"/>
    <cellStyle name="Standard 4 2 4 3 2 4 2 2 2" xfId="16257"/>
    <cellStyle name="Standard 4 2 4 3 2 4 2 2 3" xfId="16258"/>
    <cellStyle name="Standard 4 2 4 3 2 4 2 3" xfId="16259"/>
    <cellStyle name="Standard 4 2 4 3 2 4 2 3 2" xfId="16260"/>
    <cellStyle name="Standard 4 2 4 3 2 4 2 3 3" xfId="16261"/>
    <cellStyle name="Standard 4 2 4 3 2 4 2 4" xfId="16262"/>
    <cellStyle name="Standard 4 2 4 3 2 4 2 4 2" xfId="16263"/>
    <cellStyle name="Standard 4 2 4 3 2 4 2 5" xfId="16264"/>
    <cellStyle name="Standard 4 2 4 3 2 4 2 6" xfId="16265"/>
    <cellStyle name="Standard 4 2 4 3 2 4 3" xfId="16266"/>
    <cellStyle name="Standard 4 2 4 3 2 4 3 2" xfId="16267"/>
    <cellStyle name="Standard 4 2 4 3 2 4 3 3" xfId="16268"/>
    <cellStyle name="Standard 4 2 4 3 2 4 4" xfId="16269"/>
    <cellStyle name="Standard 4 2 4 3 2 4 4 2" xfId="16270"/>
    <cellStyle name="Standard 4 2 4 3 2 4 4 3" xfId="16271"/>
    <cellStyle name="Standard 4 2 4 3 2 4 5" xfId="16272"/>
    <cellStyle name="Standard 4 2 4 3 2 4 5 2" xfId="16273"/>
    <cellStyle name="Standard 4 2 4 3 2 4 6" xfId="16274"/>
    <cellStyle name="Standard 4 2 4 3 2 4 7" xfId="16275"/>
    <cellStyle name="Standard 4 2 4 3 2 5" xfId="16276"/>
    <cellStyle name="Standard 4 2 4 3 2 5 2" xfId="16277"/>
    <cellStyle name="Standard 4 2 4 3 2 5 2 2" xfId="16278"/>
    <cellStyle name="Standard 4 2 4 3 2 5 2 3" xfId="16279"/>
    <cellStyle name="Standard 4 2 4 3 2 5 3" xfId="16280"/>
    <cellStyle name="Standard 4 2 4 3 2 5 3 2" xfId="16281"/>
    <cellStyle name="Standard 4 2 4 3 2 5 3 3" xfId="16282"/>
    <cellStyle name="Standard 4 2 4 3 2 5 4" xfId="16283"/>
    <cellStyle name="Standard 4 2 4 3 2 5 4 2" xfId="16284"/>
    <cellStyle name="Standard 4 2 4 3 2 5 5" xfId="16285"/>
    <cellStyle name="Standard 4 2 4 3 2 5 6" xfId="16286"/>
    <cellStyle name="Standard 4 2 4 3 2 6" xfId="16287"/>
    <cellStyle name="Standard 4 2 4 3 2 6 2" xfId="16288"/>
    <cellStyle name="Standard 4 2 4 3 2 6 3" xfId="16289"/>
    <cellStyle name="Standard 4 2 4 3 2 7" xfId="16290"/>
    <cellStyle name="Standard 4 2 4 3 2 7 2" xfId="16291"/>
    <cellStyle name="Standard 4 2 4 3 2 7 3" xfId="16292"/>
    <cellStyle name="Standard 4 2 4 3 2 8" xfId="16293"/>
    <cellStyle name="Standard 4 2 4 3 2 8 2" xfId="16294"/>
    <cellStyle name="Standard 4 2 4 3 2 9" xfId="16295"/>
    <cellStyle name="Standard 4 2 4 3 3" xfId="16296"/>
    <cellStyle name="Standard 4 2 4 3 3 2" xfId="16297"/>
    <cellStyle name="Standard 4 2 4 3 3 2 2" xfId="16298"/>
    <cellStyle name="Standard 4 2 4 3 3 2 2 2" xfId="16299"/>
    <cellStyle name="Standard 4 2 4 3 3 2 2 2 2" xfId="16300"/>
    <cellStyle name="Standard 4 2 4 3 3 2 2 2 3" xfId="16301"/>
    <cellStyle name="Standard 4 2 4 3 3 2 2 3" xfId="16302"/>
    <cellStyle name="Standard 4 2 4 3 3 2 2 3 2" xfId="16303"/>
    <cellStyle name="Standard 4 2 4 3 3 2 2 3 3" xfId="16304"/>
    <cellStyle name="Standard 4 2 4 3 3 2 2 4" xfId="16305"/>
    <cellStyle name="Standard 4 2 4 3 3 2 2 4 2" xfId="16306"/>
    <cellStyle name="Standard 4 2 4 3 3 2 2 5" xfId="16307"/>
    <cellStyle name="Standard 4 2 4 3 3 2 2 6" xfId="16308"/>
    <cellStyle name="Standard 4 2 4 3 3 2 3" xfId="16309"/>
    <cellStyle name="Standard 4 2 4 3 3 2 3 2" xfId="16310"/>
    <cellStyle name="Standard 4 2 4 3 3 2 3 3" xfId="16311"/>
    <cellStyle name="Standard 4 2 4 3 3 2 4" xfId="16312"/>
    <cellStyle name="Standard 4 2 4 3 3 2 4 2" xfId="16313"/>
    <cellStyle name="Standard 4 2 4 3 3 2 4 3" xfId="16314"/>
    <cellStyle name="Standard 4 2 4 3 3 2 5" xfId="16315"/>
    <cellStyle name="Standard 4 2 4 3 3 2 5 2" xfId="16316"/>
    <cellStyle name="Standard 4 2 4 3 3 2 6" xfId="16317"/>
    <cellStyle name="Standard 4 2 4 3 3 2 7" xfId="16318"/>
    <cellStyle name="Standard 4 2 4 3 3 3" xfId="16319"/>
    <cellStyle name="Standard 4 2 4 3 3 3 2" xfId="16320"/>
    <cellStyle name="Standard 4 2 4 3 3 3 2 2" xfId="16321"/>
    <cellStyle name="Standard 4 2 4 3 3 3 2 3" xfId="16322"/>
    <cellStyle name="Standard 4 2 4 3 3 3 3" xfId="16323"/>
    <cellStyle name="Standard 4 2 4 3 3 3 3 2" xfId="16324"/>
    <cellStyle name="Standard 4 2 4 3 3 3 3 3" xfId="16325"/>
    <cellStyle name="Standard 4 2 4 3 3 3 4" xfId="16326"/>
    <cellStyle name="Standard 4 2 4 3 3 3 4 2" xfId="16327"/>
    <cellStyle name="Standard 4 2 4 3 3 3 5" xfId="16328"/>
    <cellStyle name="Standard 4 2 4 3 3 3 6" xfId="16329"/>
    <cellStyle name="Standard 4 2 4 3 3 4" xfId="16330"/>
    <cellStyle name="Standard 4 2 4 3 3 4 2" xfId="16331"/>
    <cellStyle name="Standard 4 2 4 3 3 4 3" xfId="16332"/>
    <cellStyle name="Standard 4 2 4 3 3 5" xfId="16333"/>
    <cellStyle name="Standard 4 2 4 3 3 5 2" xfId="16334"/>
    <cellStyle name="Standard 4 2 4 3 3 5 3" xfId="16335"/>
    <cellStyle name="Standard 4 2 4 3 3 6" xfId="16336"/>
    <cellStyle name="Standard 4 2 4 3 3 6 2" xfId="16337"/>
    <cellStyle name="Standard 4 2 4 3 3 7" xfId="16338"/>
    <cellStyle name="Standard 4 2 4 3 3 8" xfId="16339"/>
    <cellStyle name="Standard 4 2 4 3 4" xfId="16340"/>
    <cellStyle name="Standard 4 2 4 3 4 2" xfId="16341"/>
    <cellStyle name="Standard 4 2 4 3 4 2 2" xfId="16342"/>
    <cellStyle name="Standard 4 2 4 3 4 2 2 2" xfId="16343"/>
    <cellStyle name="Standard 4 2 4 3 4 2 2 2 2" xfId="16344"/>
    <cellStyle name="Standard 4 2 4 3 4 2 2 2 3" xfId="16345"/>
    <cellStyle name="Standard 4 2 4 3 4 2 2 3" xfId="16346"/>
    <cellStyle name="Standard 4 2 4 3 4 2 2 3 2" xfId="16347"/>
    <cellStyle name="Standard 4 2 4 3 4 2 2 3 3" xfId="16348"/>
    <cellStyle name="Standard 4 2 4 3 4 2 2 4" xfId="16349"/>
    <cellStyle name="Standard 4 2 4 3 4 2 2 4 2" xfId="16350"/>
    <cellStyle name="Standard 4 2 4 3 4 2 2 5" xfId="16351"/>
    <cellStyle name="Standard 4 2 4 3 4 2 2 6" xfId="16352"/>
    <cellStyle name="Standard 4 2 4 3 4 2 3" xfId="16353"/>
    <cellStyle name="Standard 4 2 4 3 4 2 3 2" xfId="16354"/>
    <cellStyle name="Standard 4 2 4 3 4 2 3 3" xfId="16355"/>
    <cellStyle name="Standard 4 2 4 3 4 2 4" xfId="16356"/>
    <cellStyle name="Standard 4 2 4 3 4 2 4 2" xfId="16357"/>
    <cellStyle name="Standard 4 2 4 3 4 2 4 3" xfId="16358"/>
    <cellStyle name="Standard 4 2 4 3 4 2 5" xfId="16359"/>
    <cellStyle name="Standard 4 2 4 3 4 2 5 2" xfId="16360"/>
    <cellStyle name="Standard 4 2 4 3 4 2 6" xfId="16361"/>
    <cellStyle name="Standard 4 2 4 3 4 2 7" xfId="16362"/>
    <cellStyle name="Standard 4 2 4 3 4 3" xfId="16363"/>
    <cellStyle name="Standard 4 2 4 3 4 3 2" xfId="16364"/>
    <cellStyle name="Standard 4 2 4 3 4 3 2 2" xfId="16365"/>
    <cellStyle name="Standard 4 2 4 3 4 3 2 3" xfId="16366"/>
    <cellStyle name="Standard 4 2 4 3 4 3 3" xfId="16367"/>
    <cellStyle name="Standard 4 2 4 3 4 3 3 2" xfId="16368"/>
    <cellStyle name="Standard 4 2 4 3 4 3 3 3" xfId="16369"/>
    <cellStyle name="Standard 4 2 4 3 4 3 4" xfId="16370"/>
    <cellStyle name="Standard 4 2 4 3 4 3 4 2" xfId="16371"/>
    <cellStyle name="Standard 4 2 4 3 4 3 5" xfId="16372"/>
    <cellStyle name="Standard 4 2 4 3 4 3 6" xfId="16373"/>
    <cellStyle name="Standard 4 2 4 3 4 4" xfId="16374"/>
    <cellStyle name="Standard 4 2 4 3 4 4 2" xfId="16375"/>
    <cellStyle name="Standard 4 2 4 3 4 4 3" xfId="16376"/>
    <cellStyle name="Standard 4 2 4 3 4 5" xfId="16377"/>
    <cellStyle name="Standard 4 2 4 3 4 5 2" xfId="16378"/>
    <cellStyle name="Standard 4 2 4 3 4 5 3" xfId="16379"/>
    <cellStyle name="Standard 4 2 4 3 4 6" xfId="16380"/>
    <cellStyle name="Standard 4 2 4 3 4 6 2" xfId="16381"/>
    <cellStyle name="Standard 4 2 4 3 4 7" xfId="16382"/>
    <cellStyle name="Standard 4 2 4 3 4 8" xfId="16383"/>
    <cellStyle name="Standard 4 2 4 3 5" xfId="16384"/>
    <cellStyle name="Standard 4 2 4 3 5 2" xfId="16385"/>
    <cellStyle name="Standard 4 2 4 3 5 2 2" xfId="16386"/>
    <cellStyle name="Standard 4 2 4 3 5 2 2 2" xfId="16387"/>
    <cellStyle name="Standard 4 2 4 3 5 2 2 3" xfId="16388"/>
    <cellStyle name="Standard 4 2 4 3 5 2 3" xfId="16389"/>
    <cellStyle name="Standard 4 2 4 3 5 2 3 2" xfId="16390"/>
    <cellStyle name="Standard 4 2 4 3 5 2 3 3" xfId="16391"/>
    <cellStyle name="Standard 4 2 4 3 5 2 4" xfId="16392"/>
    <cellStyle name="Standard 4 2 4 3 5 2 4 2" xfId="16393"/>
    <cellStyle name="Standard 4 2 4 3 5 2 5" xfId="16394"/>
    <cellStyle name="Standard 4 2 4 3 5 2 6" xfId="16395"/>
    <cellStyle name="Standard 4 2 4 3 5 3" xfId="16396"/>
    <cellStyle name="Standard 4 2 4 3 5 3 2" xfId="16397"/>
    <cellStyle name="Standard 4 2 4 3 5 3 3" xfId="16398"/>
    <cellStyle name="Standard 4 2 4 3 5 4" xfId="16399"/>
    <cellStyle name="Standard 4 2 4 3 5 4 2" xfId="16400"/>
    <cellStyle name="Standard 4 2 4 3 5 4 3" xfId="16401"/>
    <cellStyle name="Standard 4 2 4 3 5 5" xfId="16402"/>
    <cellStyle name="Standard 4 2 4 3 5 5 2" xfId="16403"/>
    <cellStyle name="Standard 4 2 4 3 5 6" xfId="16404"/>
    <cellStyle name="Standard 4 2 4 3 5 7" xfId="16405"/>
    <cellStyle name="Standard 4 2 4 3 6" xfId="16406"/>
    <cellStyle name="Standard 4 2 4 3 6 2" xfId="16407"/>
    <cellStyle name="Standard 4 2 4 3 6 2 2" xfId="16408"/>
    <cellStyle name="Standard 4 2 4 3 6 2 3" xfId="16409"/>
    <cellStyle name="Standard 4 2 4 3 6 3" xfId="16410"/>
    <cellStyle name="Standard 4 2 4 3 6 3 2" xfId="16411"/>
    <cellStyle name="Standard 4 2 4 3 6 3 3" xfId="16412"/>
    <cellStyle name="Standard 4 2 4 3 6 4" xfId="16413"/>
    <cellStyle name="Standard 4 2 4 3 6 4 2" xfId="16414"/>
    <cellStyle name="Standard 4 2 4 3 6 5" xfId="16415"/>
    <cellStyle name="Standard 4 2 4 3 6 6" xfId="16416"/>
    <cellStyle name="Standard 4 2 4 3 7" xfId="16417"/>
    <cellStyle name="Standard 4 2 4 3 7 2" xfId="16418"/>
    <cellStyle name="Standard 4 2 4 3 7 3" xfId="16419"/>
    <cellStyle name="Standard 4 2 4 3 8" xfId="16420"/>
    <cellStyle name="Standard 4 2 4 3 8 2" xfId="16421"/>
    <cellStyle name="Standard 4 2 4 3 8 3" xfId="16422"/>
    <cellStyle name="Standard 4 2 4 3 9" xfId="16423"/>
    <cellStyle name="Standard 4 2 4 3 9 2" xfId="16424"/>
    <cellStyle name="Standard 4 2 4 4" xfId="16425"/>
    <cellStyle name="Standard 4 2 4 4 10" xfId="16426"/>
    <cellStyle name="Standard 4 2 4 4 2" xfId="16427"/>
    <cellStyle name="Standard 4 2 4 4 2 2" xfId="16428"/>
    <cellStyle name="Standard 4 2 4 4 2 2 2" xfId="16429"/>
    <cellStyle name="Standard 4 2 4 4 2 2 2 2" xfId="16430"/>
    <cellStyle name="Standard 4 2 4 4 2 2 2 2 2" xfId="16431"/>
    <cellStyle name="Standard 4 2 4 4 2 2 2 2 3" xfId="16432"/>
    <cellStyle name="Standard 4 2 4 4 2 2 2 3" xfId="16433"/>
    <cellStyle name="Standard 4 2 4 4 2 2 2 3 2" xfId="16434"/>
    <cellStyle name="Standard 4 2 4 4 2 2 2 3 3" xfId="16435"/>
    <cellStyle name="Standard 4 2 4 4 2 2 2 4" xfId="16436"/>
    <cellStyle name="Standard 4 2 4 4 2 2 2 4 2" xfId="16437"/>
    <cellStyle name="Standard 4 2 4 4 2 2 2 5" xfId="16438"/>
    <cellStyle name="Standard 4 2 4 4 2 2 2 6" xfId="16439"/>
    <cellStyle name="Standard 4 2 4 4 2 2 3" xfId="16440"/>
    <cellStyle name="Standard 4 2 4 4 2 2 3 2" xfId="16441"/>
    <cellStyle name="Standard 4 2 4 4 2 2 3 3" xfId="16442"/>
    <cellStyle name="Standard 4 2 4 4 2 2 4" xfId="16443"/>
    <cellStyle name="Standard 4 2 4 4 2 2 4 2" xfId="16444"/>
    <cellStyle name="Standard 4 2 4 4 2 2 4 3" xfId="16445"/>
    <cellStyle name="Standard 4 2 4 4 2 2 5" xfId="16446"/>
    <cellStyle name="Standard 4 2 4 4 2 2 5 2" xfId="16447"/>
    <cellStyle name="Standard 4 2 4 4 2 2 6" xfId="16448"/>
    <cellStyle name="Standard 4 2 4 4 2 2 7" xfId="16449"/>
    <cellStyle name="Standard 4 2 4 4 2 3" xfId="16450"/>
    <cellStyle name="Standard 4 2 4 4 2 3 2" xfId="16451"/>
    <cellStyle name="Standard 4 2 4 4 2 3 2 2" xfId="16452"/>
    <cellStyle name="Standard 4 2 4 4 2 3 2 3" xfId="16453"/>
    <cellStyle name="Standard 4 2 4 4 2 3 3" xfId="16454"/>
    <cellStyle name="Standard 4 2 4 4 2 3 3 2" xfId="16455"/>
    <cellStyle name="Standard 4 2 4 4 2 3 3 3" xfId="16456"/>
    <cellStyle name="Standard 4 2 4 4 2 3 4" xfId="16457"/>
    <cellStyle name="Standard 4 2 4 4 2 3 4 2" xfId="16458"/>
    <cellStyle name="Standard 4 2 4 4 2 3 5" xfId="16459"/>
    <cellStyle name="Standard 4 2 4 4 2 3 6" xfId="16460"/>
    <cellStyle name="Standard 4 2 4 4 2 4" xfId="16461"/>
    <cellStyle name="Standard 4 2 4 4 2 4 2" xfId="16462"/>
    <cellStyle name="Standard 4 2 4 4 2 4 3" xfId="16463"/>
    <cellStyle name="Standard 4 2 4 4 2 5" xfId="16464"/>
    <cellStyle name="Standard 4 2 4 4 2 5 2" xfId="16465"/>
    <cellStyle name="Standard 4 2 4 4 2 5 3" xfId="16466"/>
    <cellStyle name="Standard 4 2 4 4 2 6" xfId="16467"/>
    <cellStyle name="Standard 4 2 4 4 2 6 2" xfId="16468"/>
    <cellStyle name="Standard 4 2 4 4 2 7" xfId="16469"/>
    <cellStyle name="Standard 4 2 4 4 2 8" xfId="16470"/>
    <cellStyle name="Standard 4 2 4 4 3" xfId="16471"/>
    <cellStyle name="Standard 4 2 4 4 3 2" xfId="16472"/>
    <cellStyle name="Standard 4 2 4 4 3 2 2" xfId="16473"/>
    <cellStyle name="Standard 4 2 4 4 3 2 2 2" xfId="16474"/>
    <cellStyle name="Standard 4 2 4 4 3 2 2 2 2" xfId="16475"/>
    <cellStyle name="Standard 4 2 4 4 3 2 2 2 3" xfId="16476"/>
    <cellStyle name="Standard 4 2 4 4 3 2 2 3" xfId="16477"/>
    <cellStyle name="Standard 4 2 4 4 3 2 2 3 2" xfId="16478"/>
    <cellStyle name="Standard 4 2 4 4 3 2 2 3 3" xfId="16479"/>
    <cellStyle name="Standard 4 2 4 4 3 2 2 4" xfId="16480"/>
    <cellStyle name="Standard 4 2 4 4 3 2 2 4 2" xfId="16481"/>
    <cellStyle name="Standard 4 2 4 4 3 2 2 5" xfId="16482"/>
    <cellStyle name="Standard 4 2 4 4 3 2 2 6" xfId="16483"/>
    <cellStyle name="Standard 4 2 4 4 3 2 3" xfId="16484"/>
    <cellStyle name="Standard 4 2 4 4 3 2 3 2" xfId="16485"/>
    <cellStyle name="Standard 4 2 4 4 3 2 3 3" xfId="16486"/>
    <cellStyle name="Standard 4 2 4 4 3 2 4" xfId="16487"/>
    <cellStyle name="Standard 4 2 4 4 3 2 4 2" xfId="16488"/>
    <cellStyle name="Standard 4 2 4 4 3 2 4 3" xfId="16489"/>
    <cellStyle name="Standard 4 2 4 4 3 2 5" xfId="16490"/>
    <cellStyle name="Standard 4 2 4 4 3 2 5 2" xfId="16491"/>
    <cellStyle name="Standard 4 2 4 4 3 2 6" xfId="16492"/>
    <cellStyle name="Standard 4 2 4 4 3 2 7" xfId="16493"/>
    <cellStyle name="Standard 4 2 4 4 3 3" xfId="16494"/>
    <cellStyle name="Standard 4 2 4 4 3 3 2" xfId="16495"/>
    <cellStyle name="Standard 4 2 4 4 3 3 2 2" xfId="16496"/>
    <cellStyle name="Standard 4 2 4 4 3 3 2 3" xfId="16497"/>
    <cellStyle name="Standard 4 2 4 4 3 3 3" xfId="16498"/>
    <cellStyle name="Standard 4 2 4 4 3 3 3 2" xfId="16499"/>
    <cellStyle name="Standard 4 2 4 4 3 3 3 3" xfId="16500"/>
    <cellStyle name="Standard 4 2 4 4 3 3 4" xfId="16501"/>
    <cellStyle name="Standard 4 2 4 4 3 3 4 2" xfId="16502"/>
    <cellStyle name="Standard 4 2 4 4 3 3 5" xfId="16503"/>
    <cellStyle name="Standard 4 2 4 4 3 3 6" xfId="16504"/>
    <cellStyle name="Standard 4 2 4 4 3 4" xfId="16505"/>
    <cellStyle name="Standard 4 2 4 4 3 4 2" xfId="16506"/>
    <cellStyle name="Standard 4 2 4 4 3 4 3" xfId="16507"/>
    <cellStyle name="Standard 4 2 4 4 3 5" xfId="16508"/>
    <cellStyle name="Standard 4 2 4 4 3 5 2" xfId="16509"/>
    <cellStyle name="Standard 4 2 4 4 3 5 3" xfId="16510"/>
    <cellStyle name="Standard 4 2 4 4 3 6" xfId="16511"/>
    <cellStyle name="Standard 4 2 4 4 3 6 2" xfId="16512"/>
    <cellStyle name="Standard 4 2 4 4 3 7" xfId="16513"/>
    <cellStyle name="Standard 4 2 4 4 3 8" xfId="16514"/>
    <cellStyle name="Standard 4 2 4 4 4" xfId="16515"/>
    <cellStyle name="Standard 4 2 4 4 4 2" xfId="16516"/>
    <cellStyle name="Standard 4 2 4 4 4 2 2" xfId="16517"/>
    <cellStyle name="Standard 4 2 4 4 4 2 2 2" xfId="16518"/>
    <cellStyle name="Standard 4 2 4 4 4 2 2 3" xfId="16519"/>
    <cellStyle name="Standard 4 2 4 4 4 2 3" xfId="16520"/>
    <cellStyle name="Standard 4 2 4 4 4 2 3 2" xfId="16521"/>
    <cellStyle name="Standard 4 2 4 4 4 2 3 3" xfId="16522"/>
    <cellStyle name="Standard 4 2 4 4 4 2 4" xfId="16523"/>
    <cellStyle name="Standard 4 2 4 4 4 2 4 2" xfId="16524"/>
    <cellStyle name="Standard 4 2 4 4 4 2 5" xfId="16525"/>
    <cellStyle name="Standard 4 2 4 4 4 2 6" xfId="16526"/>
    <cellStyle name="Standard 4 2 4 4 4 3" xfId="16527"/>
    <cellStyle name="Standard 4 2 4 4 4 3 2" xfId="16528"/>
    <cellStyle name="Standard 4 2 4 4 4 3 3" xfId="16529"/>
    <cellStyle name="Standard 4 2 4 4 4 4" xfId="16530"/>
    <cellStyle name="Standard 4 2 4 4 4 4 2" xfId="16531"/>
    <cellStyle name="Standard 4 2 4 4 4 4 3" xfId="16532"/>
    <cellStyle name="Standard 4 2 4 4 4 5" xfId="16533"/>
    <cellStyle name="Standard 4 2 4 4 4 5 2" xfId="16534"/>
    <cellStyle name="Standard 4 2 4 4 4 6" xfId="16535"/>
    <cellStyle name="Standard 4 2 4 4 4 7" xfId="16536"/>
    <cellStyle name="Standard 4 2 4 4 5" xfId="16537"/>
    <cellStyle name="Standard 4 2 4 4 5 2" xfId="16538"/>
    <cellStyle name="Standard 4 2 4 4 5 2 2" xfId="16539"/>
    <cellStyle name="Standard 4 2 4 4 5 2 3" xfId="16540"/>
    <cellStyle name="Standard 4 2 4 4 5 3" xfId="16541"/>
    <cellStyle name="Standard 4 2 4 4 5 3 2" xfId="16542"/>
    <cellStyle name="Standard 4 2 4 4 5 3 3" xfId="16543"/>
    <cellStyle name="Standard 4 2 4 4 5 4" xfId="16544"/>
    <cellStyle name="Standard 4 2 4 4 5 4 2" xfId="16545"/>
    <cellStyle name="Standard 4 2 4 4 5 5" xfId="16546"/>
    <cellStyle name="Standard 4 2 4 4 5 6" xfId="16547"/>
    <cellStyle name="Standard 4 2 4 4 6" xfId="16548"/>
    <cellStyle name="Standard 4 2 4 4 6 2" xfId="16549"/>
    <cellStyle name="Standard 4 2 4 4 6 3" xfId="16550"/>
    <cellStyle name="Standard 4 2 4 4 7" xfId="16551"/>
    <cellStyle name="Standard 4 2 4 4 7 2" xfId="16552"/>
    <cellStyle name="Standard 4 2 4 4 7 3" xfId="16553"/>
    <cellStyle name="Standard 4 2 4 4 8" xfId="16554"/>
    <cellStyle name="Standard 4 2 4 4 8 2" xfId="16555"/>
    <cellStyle name="Standard 4 2 4 4 9" xfId="16556"/>
    <cellStyle name="Standard 4 2 4 5" xfId="16557"/>
    <cellStyle name="Standard 4 2 4 5 2" xfId="16558"/>
    <cellStyle name="Standard 4 2 4 5 2 2" xfId="16559"/>
    <cellStyle name="Standard 4 2 4 5 2 2 2" xfId="16560"/>
    <cellStyle name="Standard 4 2 4 5 2 2 2 2" xfId="16561"/>
    <cellStyle name="Standard 4 2 4 5 2 2 2 3" xfId="16562"/>
    <cellStyle name="Standard 4 2 4 5 2 2 3" xfId="16563"/>
    <cellStyle name="Standard 4 2 4 5 2 2 3 2" xfId="16564"/>
    <cellStyle name="Standard 4 2 4 5 2 2 3 3" xfId="16565"/>
    <cellStyle name="Standard 4 2 4 5 2 2 4" xfId="16566"/>
    <cellStyle name="Standard 4 2 4 5 2 2 4 2" xfId="16567"/>
    <cellStyle name="Standard 4 2 4 5 2 2 5" xfId="16568"/>
    <cellStyle name="Standard 4 2 4 5 2 2 6" xfId="16569"/>
    <cellStyle name="Standard 4 2 4 5 2 3" xfId="16570"/>
    <cellStyle name="Standard 4 2 4 5 2 3 2" xfId="16571"/>
    <cellStyle name="Standard 4 2 4 5 2 3 3" xfId="16572"/>
    <cellStyle name="Standard 4 2 4 5 2 4" xfId="16573"/>
    <cellStyle name="Standard 4 2 4 5 2 4 2" xfId="16574"/>
    <cellStyle name="Standard 4 2 4 5 2 4 3" xfId="16575"/>
    <cellStyle name="Standard 4 2 4 5 2 5" xfId="16576"/>
    <cellStyle name="Standard 4 2 4 5 2 5 2" xfId="16577"/>
    <cellStyle name="Standard 4 2 4 5 2 6" xfId="16578"/>
    <cellStyle name="Standard 4 2 4 5 2 7" xfId="16579"/>
    <cellStyle name="Standard 4 2 4 5 3" xfId="16580"/>
    <cellStyle name="Standard 4 2 4 5 3 2" xfId="16581"/>
    <cellStyle name="Standard 4 2 4 5 3 2 2" xfId="16582"/>
    <cellStyle name="Standard 4 2 4 5 3 2 3" xfId="16583"/>
    <cellStyle name="Standard 4 2 4 5 3 3" xfId="16584"/>
    <cellStyle name="Standard 4 2 4 5 3 3 2" xfId="16585"/>
    <cellStyle name="Standard 4 2 4 5 3 3 3" xfId="16586"/>
    <cellStyle name="Standard 4 2 4 5 3 4" xfId="16587"/>
    <cellStyle name="Standard 4 2 4 5 3 4 2" xfId="16588"/>
    <cellStyle name="Standard 4 2 4 5 3 5" xfId="16589"/>
    <cellStyle name="Standard 4 2 4 5 3 6" xfId="16590"/>
    <cellStyle name="Standard 4 2 4 5 4" xfId="16591"/>
    <cellStyle name="Standard 4 2 4 5 4 2" xfId="16592"/>
    <cellStyle name="Standard 4 2 4 5 4 3" xfId="16593"/>
    <cellStyle name="Standard 4 2 4 5 5" xfId="16594"/>
    <cellStyle name="Standard 4 2 4 5 5 2" xfId="16595"/>
    <cellStyle name="Standard 4 2 4 5 5 3" xfId="16596"/>
    <cellStyle name="Standard 4 2 4 5 6" xfId="16597"/>
    <cellStyle name="Standard 4 2 4 5 6 2" xfId="16598"/>
    <cellStyle name="Standard 4 2 4 5 7" xfId="16599"/>
    <cellStyle name="Standard 4 2 4 5 8" xfId="16600"/>
    <cellStyle name="Standard 4 2 4 6" xfId="16601"/>
    <cellStyle name="Standard 4 2 4 6 2" xfId="16602"/>
    <cellStyle name="Standard 4 2 4 6 2 2" xfId="16603"/>
    <cellStyle name="Standard 4 2 4 6 2 2 2" xfId="16604"/>
    <cellStyle name="Standard 4 2 4 6 2 2 2 2" xfId="16605"/>
    <cellStyle name="Standard 4 2 4 6 2 2 2 3" xfId="16606"/>
    <cellStyle name="Standard 4 2 4 6 2 2 3" xfId="16607"/>
    <cellStyle name="Standard 4 2 4 6 2 2 3 2" xfId="16608"/>
    <cellStyle name="Standard 4 2 4 6 2 2 3 3" xfId="16609"/>
    <cellStyle name="Standard 4 2 4 6 2 2 4" xfId="16610"/>
    <cellStyle name="Standard 4 2 4 6 2 2 4 2" xfId="16611"/>
    <cellStyle name="Standard 4 2 4 6 2 2 5" xfId="16612"/>
    <cellStyle name="Standard 4 2 4 6 2 2 6" xfId="16613"/>
    <cellStyle name="Standard 4 2 4 6 2 3" xfId="16614"/>
    <cellStyle name="Standard 4 2 4 6 2 3 2" xfId="16615"/>
    <cellStyle name="Standard 4 2 4 6 2 3 3" xfId="16616"/>
    <cellStyle name="Standard 4 2 4 6 2 4" xfId="16617"/>
    <cellStyle name="Standard 4 2 4 6 2 4 2" xfId="16618"/>
    <cellStyle name="Standard 4 2 4 6 2 4 3" xfId="16619"/>
    <cellStyle name="Standard 4 2 4 6 2 5" xfId="16620"/>
    <cellStyle name="Standard 4 2 4 6 2 5 2" xfId="16621"/>
    <cellStyle name="Standard 4 2 4 6 2 6" xfId="16622"/>
    <cellStyle name="Standard 4 2 4 6 2 7" xfId="16623"/>
    <cellStyle name="Standard 4 2 4 6 3" xfId="16624"/>
    <cellStyle name="Standard 4 2 4 6 3 2" xfId="16625"/>
    <cellStyle name="Standard 4 2 4 6 3 2 2" xfId="16626"/>
    <cellStyle name="Standard 4 2 4 6 3 2 3" xfId="16627"/>
    <cellStyle name="Standard 4 2 4 6 3 3" xfId="16628"/>
    <cellStyle name="Standard 4 2 4 6 3 3 2" xfId="16629"/>
    <cellStyle name="Standard 4 2 4 6 3 3 3" xfId="16630"/>
    <cellStyle name="Standard 4 2 4 6 3 4" xfId="16631"/>
    <cellStyle name="Standard 4 2 4 6 3 4 2" xfId="16632"/>
    <cellStyle name="Standard 4 2 4 6 3 5" xfId="16633"/>
    <cellStyle name="Standard 4 2 4 6 3 6" xfId="16634"/>
    <cellStyle name="Standard 4 2 4 6 4" xfId="16635"/>
    <cellStyle name="Standard 4 2 4 6 4 2" xfId="16636"/>
    <cellStyle name="Standard 4 2 4 6 4 3" xfId="16637"/>
    <cellStyle name="Standard 4 2 4 6 5" xfId="16638"/>
    <cellStyle name="Standard 4 2 4 6 5 2" xfId="16639"/>
    <cellStyle name="Standard 4 2 4 6 5 3" xfId="16640"/>
    <cellStyle name="Standard 4 2 4 6 6" xfId="16641"/>
    <cellStyle name="Standard 4 2 4 6 6 2" xfId="16642"/>
    <cellStyle name="Standard 4 2 4 6 7" xfId="16643"/>
    <cellStyle name="Standard 4 2 4 6 8" xfId="16644"/>
    <cellStyle name="Standard 4 2 4 7" xfId="16645"/>
    <cellStyle name="Standard 4 2 4 7 2" xfId="16646"/>
    <cellStyle name="Standard 4 2 4 7 2 2" xfId="16647"/>
    <cellStyle name="Standard 4 2 4 7 2 2 2" xfId="16648"/>
    <cellStyle name="Standard 4 2 4 7 2 2 3" xfId="16649"/>
    <cellStyle name="Standard 4 2 4 7 2 3" xfId="16650"/>
    <cellStyle name="Standard 4 2 4 7 2 3 2" xfId="16651"/>
    <cellStyle name="Standard 4 2 4 7 2 3 3" xfId="16652"/>
    <cellStyle name="Standard 4 2 4 7 2 4" xfId="16653"/>
    <cellStyle name="Standard 4 2 4 7 2 4 2" xfId="16654"/>
    <cellStyle name="Standard 4 2 4 7 2 5" xfId="16655"/>
    <cellStyle name="Standard 4 2 4 7 2 6" xfId="16656"/>
    <cellStyle name="Standard 4 2 4 7 3" xfId="16657"/>
    <cellStyle name="Standard 4 2 4 7 3 2" xfId="16658"/>
    <cellStyle name="Standard 4 2 4 7 3 3" xfId="16659"/>
    <cellStyle name="Standard 4 2 4 7 4" xfId="16660"/>
    <cellStyle name="Standard 4 2 4 7 4 2" xfId="16661"/>
    <cellStyle name="Standard 4 2 4 7 4 3" xfId="16662"/>
    <cellStyle name="Standard 4 2 4 7 5" xfId="16663"/>
    <cellStyle name="Standard 4 2 4 7 5 2" xfId="16664"/>
    <cellStyle name="Standard 4 2 4 7 6" xfId="16665"/>
    <cellStyle name="Standard 4 2 4 7 7" xfId="16666"/>
    <cellStyle name="Standard 4 2 4 8" xfId="16667"/>
    <cellStyle name="Standard 4 2 4 8 2" xfId="16668"/>
    <cellStyle name="Standard 4 2 4 8 2 2" xfId="16669"/>
    <cellStyle name="Standard 4 2 4 8 2 3" xfId="16670"/>
    <cellStyle name="Standard 4 2 4 8 3" xfId="16671"/>
    <cellStyle name="Standard 4 2 4 8 3 2" xfId="16672"/>
    <cellStyle name="Standard 4 2 4 8 3 3" xfId="16673"/>
    <cellStyle name="Standard 4 2 4 8 4" xfId="16674"/>
    <cellStyle name="Standard 4 2 4 8 4 2" xfId="16675"/>
    <cellStyle name="Standard 4 2 4 8 5" xfId="16676"/>
    <cellStyle name="Standard 4 2 4 8 6" xfId="16677"/>
    <cellStyle name="Standard 4 2 4 9" xfId="16678"/>
    <cellStyle name="Standard 4 2 4 9 2" xfId="16679"/>
    <cellStyle name="Standard 4 2 4 9 3" xfId="16680"/>
    <cellStyle name="Standard 4 2 5" xfId="16681"/>
    <cellStyle name="Standard 4 2 5 10" xfId="16682"/>
    <cellStyle name="Standard 4 2 5 10 2" xfId="16683"/>
    <cellStyle name="Standard 4 2 5 11" xfId="16684"/>
    <cellStyle name="Standard 4 2 5 12" xfId="16685"/>
    <cellStyle name="Standard 4 2 5 2" xfId="16686"/>
    <cellStyle name="Standard 4 2 5 2 10" xfId="16687"/>
    <cellStyle name="Standard 4 2 5 2 11" xfId="16688"/>
    <cellStyle name="Standard 4 2 5 2 2" xfId="16689"/>
    <cellStyle name="Standard 4 2 5 2 2 10" xfId="16690"/>
    <cellStyle name="Standard 4 2 5 2 2 2" xfId="16691"/>
    <cellStyle name="Standard 4 2 5 2 2 2 2" xfId="16692"/>
    <cellStyle name="Standard 4 2 5 2 2 2 2 2" xfId="16693"/>
    <cellStyle name="Standard 4 2 5 2 2 2 2 2 2" xfId="16694"/>
    <cellStyle name="Standard 4 2 5 2 2 2 2 2 2 2" xfId="16695"/>
    <cellStyle name="Standard 4 2 5 2 2 2 2 2 2 3" xfId="16696"/>
    <cellStyle name="Standard 4 2 5 2 2 2 2 2 3" xfId="16697"/>
    <cellStyle name="Standard 4 2 5 2 2 2 2 2 3 2" xfId="16698"/>
    <cellStyle name="Standard 4 2 5 2 2 2 2 2 3 3" xfId="16699"/>
    <cellStyle name="Standard 4 2 5 2 2 2 2 2 4" xfId="16700"/>
    <cellStyle name="Standard 4 2 5 2 2 2 2 2 4 2" xfId="16701"/>
    <cellStyle name="Standard 4 2 5 2 2 2 2 2 5" xfId="16702"/>
    <cellStyle name="Standard 4 2 5 2 2 2 2 2 6" xfId="16703"/>
    <cellStyle name="Standard 4 2 5 2 2 2 2 3" xfId="16704"/>
    <cellStyle name="Standard 4 2 5 2 2 2 2 3 2" xfId="16705"/>
    <cellStyle name="Standard 4 2 5 2 2 2 2 3 3" xfId="16706"/>
    <cellStyle name="Standard 4 2 5 2 2 2 2 4" xfId="16707"/>
    <cellStyle name="Standard 4 2 5 2 2 2 2 4 2" xfId="16708"/>
    <cellStyle name="Standard 4 2 5 2 2 2 2 4 3" xfId="16709"/>
    <cellStyle name="Standard 4 2 5 2 2 2 2 5" xfId="16710"/>
    <cellStyle name="Standard 4 2 5 2 2 2 2 5 2" xfId="16711"/>
    <cellStyle name="Standard 4 2 5 2 2 2 2 6" xfId="16712"/>
    <cellStyle name="Standard 4 2 5 2 2 2 2 7" xfId="16713"/>
    <cellStyle name="Standard 4 2 5 2 2 2 3" xfId="16714"/>
    <cellStyle name="Standard 4 2 5 2 2 2 3 2" xfId="16715"/>
    <cellStyle name="Standard 4 2 5 2 2 2 3 2 2" xfId="16716"/>
    <cellStyle name="Standard 4 2 5 2 2 2 3 2 3" xfId="16717"/>
    <cellStyle name="Standard 4 2 5 2 2 2 3 3" xfId="16718"/>
    <cellStyle name="Standard 4 2 5 2 2 2 3 3 2" xfId="16719"/>
    <cellStyle name="Standard 4 2 5 2 2 2 3 3 3" xfId="16720"/>
    <cellStyle name="Standard 4 2 5 2 2 2 3 4" xfId="16721"/>
    <cellStyle name="Standard 4 2 5 2 2 2 3 4 2" xfId="16722"/>
    <cellStyle name="Standard 4 2 5 2 2 2 3 5" xfId="16723"/>
    <cellStyle name="Standard 4 2 5 2 2 2 3 6" xfId="16724"/>
    <cellStyle name="Standard 4 2 5 2 2 2 4" xfId="16725"/>
    <cellStyle name="Standard 4 2 5 2 2 2 4 2" xfId="16726"/>
    <cellStyle name="Standard 4 2 5 2 2 2 4 3" xfId="16727"/>
    <cellStyle name="Standard 4 2 5 2 2 2 5" xfId="16728"/>
    <cellStyle name="Standard 4 2 5 2 2 2 5 2" xfId="16729"/>
    <cellStyle name="Standard 4 2 5 2 2 2 5 3" xfId="16730"/>
    <cellStyle name="Standard 4 2 5 2 2 2 6" xfId="16731"/>
    <cellStyle name="Standard 4 2 5 2 2 2 6 2" xfId="16732"/>
    <cellStyle name="Standard 4 2 5 2 2 2 7" xfId="16733"/>
    <cellStyle name="Standard 4 2 5 2 2 2 8" xfId="16734"/>
    <cellStyle name="Standard 4 2 5 2 2 3" xfId="16735"/>
    <cellStyle name="Standard 4 2 5 2 2 3 2" xfId="16736"/>
    <cellStyle name="Standard 4 2 5 2 2 3 2 2" xfId="16737"/>
    <cellStyle name="Standard 4 2 5 2 2 3 2 2 2" xfId="16738"/>
    <cellStyle name="Standard 4 2 5 2 2 3 2 2 2 2" xfId="16739"/>
    <cellStyle name="Standard 4 2 5 2 2 3 2 2 2 3" xfId="16740"/>
    <cellStyle name="Standard 4 2 5 2 2 3 2 2 3" xfId="16741"/>
    <cellStyle name="Standard 4 2 5 2 2 3 2 2 3 2" xfId="16742"/>
    <cellStyle name="Standard 4 2 5 2 2 3 2 2 3 3" xfId="16743"/>
    <cellStyle name="Standard 4 2 5 2 2 3 2 2 4" xfId="16744"/>
    <cellStyle name="Standard 4 2 5 2 2 3 2 2 4 2" xfId="16745"/>
    <cellStyle name="Standard 4 2 5 2 2 3 2 2 5" xfId="16746"/>
    <cellStyle name="Standard 4 2 5 2 2 3 2 2 6" xfId="16747"/>
    <cellStyle name="Standard 4 2 5 2 2 3 2 3" xfId="16748"/>
    <cellStyle name="Standard 4 2 5 2 2 3 2 3 2" xfId="16749"/>
    <cellStyle name="Standard 4 2 5 2 2 3 2 3 3" xfId="16750"/>
    <cellStyle name="Standard 4 2 5 2 2 3 2 4" xfId="16751"/>
    <cellStyle name="Standard 4 2 5 2 2 3 2 4 2" xfId="16752"/>
    <cellStyle name="Standard 4 2 5 2 2 3 2 4 3" xfId="16753"/>
    <cellStyle name="Standard 4 2 5 2 2 3 2 5" xfId="16754"/>
    <cellStyle name="Standard 4 2 5 2 2 3 2 5 2" xfId="16755"/>
    <cellStyle name="Standard 4 2 5 2 2 3 2 6" xfId="16756"/>
    <cellStyle name="Standard 4 2 5 2 2 3 2 7" xfId="16757"/>
    <cellStyle name="Standard 4 2 5 2 2 3 3" xfId="16758"/>
    <cellStyle name="Standard 4 2 5 2 2 3 3 2" xfId="16759"/>
    <cellStyle name="Standard 4 2 5 2 2 3 3 2 2" xfId="16760"/>
    <cellStyle name="Standard 4 2 5 2 2 3 3 2 3" xfId="16761"/>
    <cellStyle name="Standard 4 2 5 2 2 3 3 3" xfId="16762"/>
    <cellStyle name="Standard 4 2 5 2 2 3 3 3 2" xfId="16763"/>
    <cellStyle name="Standard 4 2 5 2 2 3 3 3 3" xfId="16764"/>
    <cellStyle name="Standard 4 2 5 2 2 3 3 4" xfId="16765"/>
    <cellStyle name="Standard 4 2 5 2 2 3 3 4 2" xfId="16766"/>
    <cellStyle name="Standard 4 2 5 2 2 3 3 5" xfId="16767"/>
    <cellStyle name="Standard 4 2 5 2 2 3 3 6" xfId="16768"/>
    <cellStyle name="Standard 4 2 5 2 2 3 4" xfId="16769"/>
    <cellStyle name="Standard 4 2 5 2 2 3 4 2" xfId="16770"/>
    <cellStyle name="Standard 4 2 5 2 2 3 4 3" xfId="16771"/>
    <cellStyle name="Standard 4 2 5 2 2 3 5" xfId="16772"/>
    <cellStyle name="Standard 4 2 5 2 2 3 5 2" xfId="16773"/>
    <cellStyle name="Standard 4 2 5 2 2 3 5 3" xfId="16774"/>
    <cellStyle name="Standard 4 2 5 2 2 3 6" xfId="16775"/>
    <cellStyle name="Standard 4 2 5 2 2 3 6 2" xfId="16776"/>
    <cellStyle name="Standard 4 2 5 2 2 3 7" xfId="16777"/>
    <cellStyle name="Standard 4 2 5 2 2 3 8" xfId="16778"/>
    <cellStyle name="Standard 4 2 5 2 2 4" xfId="16779"/>
    <cellStyle name="Standard 4 2 5 2 2 4 2" xfId="16780"/>
    <cellStyle name="Standard 4 2 5 2 2 4 2 2" xfId="16781"/>
    <cellStyle name="Standard 4 2 5 2 2 4 2 2 2" xfId="16782"/>
    <cellStyle name="Standard 4 2 5 2 2 4 2 2 3" xfId="16783"/>
    <cellStyle name="Standard 4 2 5 2 2 4 2 3" xfId="16784"/>
    <cellStyle name="Standard 4 2 5 2 2 4 2 3 2" xfId="16785"/>
    <cellStyle name="Standard 4 2 5 2 2 4 2 3 3" xfId="16786"/>
    <cellStyle name="Standard 4 2 5 2 2 4 2 4" xfId="16787"/>
    <cellStyle name="Standard 4 2 5 2 2 4 2 4 2" xfId="16788"/>
    <cellStyle name="Standard 4 2 5 2 2 4 2 5" xfId="16789"/>
    <cellStyle name="Standard 4 2 5 2 2 4 2 6" xfId="16790"/>
    <cellStyle name="Standard 4 2 5 2 2 4 3" xfId="16791"/>
    <cellStyle name="Standard 4 2 5 2 2 4 3 2" xfId="16792"/>
    <cellStyle name="Standard 4 2 5 2 2 4 3 3" xfId="16793"/>
    <cellStyle name="Standard 4 2 5 2 2 4 4" xfId="16794"/>
    <cellStyle name="Standard 4 2 5 2 2 4 4 2" xfId="16795"/>
    <cellStyle name="Standard 4 2 5 2 2 4 4 3" xfId="16796"/>
    <cellStyle name="Standard 4 2 5 2 2 4 5" xfId="16797"/>
    <cellStyle name="Standard 4 2 5 2 2 4 5 2" xfId="16798"/>
    <cellStyle name="Standard 4 2 5 2 2 4 6" xfId="16799"/>
    <cellStyle name="Standard 4 2 5 2 2 4 7" xfId="16800"/>
    <cellStyle name="Standard 4 2 5 2 2 5" xfId="16801"/>
    <cellStyle name="Standard 4 2 5 2 2 5 2" xfId="16802"/>
    <cellStyle name="Standard 4 2 5 2 2 5 2 2" xfId="16803"/>
    <cellStyle name="Standard 4 2 5 2 2 5 2 3" xfId="16804"/>
    <cellStyle name="Standard 4 2 5 2 2 5 3" xfId="16805"/>
    <cellStyle name="Standard 4 2 5 2 2 5 3 2" xfId="16806"/>
    <cellStyle name="Standard 4 2 5 2 2 5 3 3" xfId="16807"/>
    <cellStyle name="Standard 4 2 5 2 2 5 4" xfId="16808"/>
    <cellStyle name="Standard 4 2 5 2 2 5 4 2" xfId="16809"/>
    <cellStyle name="Standard 4 2 5 2 2 5 5" xfId="16810"/>
    <cellStyle name="Standard 4 2 5 2 2 5 6" xfId="16811"/>
    <cellStyle name="Standard 4 2 5 2 2 6" xfId="16812"/>
    <cellStyle name="Standard 4 2 5 2 2 6 2" xfId="16813"/>
    <cellStyle name="Standard 4 2 5 2 2 6 3" xfId="16814"/>
    <cellStyle name="Standard 4 2 5 2 2 7" xfId="16815"/>
    <cellStyle name="Standard 4 2 5 2 2 7 2" xfId="16816"/>
    <cellStyle name="Standard 4 2 5 2 2 7 3" xfId="16817"/>
    <cellStyle name="Standard 4 2 5 2 2 8" xfId="16818"/>
    <cellStyle name="Standard 4 2 5 2 2 8 2" xfId="16819"/>
    <cellStyle name="Standard 4 2 5 2 2 9" xfId="16820"/>
    <cellStyle name="Standard 4 2 5 2 3" xfId="16821"/>
    <cellStyle name="Standard 4 2 5 2 3 2" xfId="16822"/>
    <cellStyle name="Standard 4 2 5 2 3 2 2" xfId="16823"/>
    <cellStyle name="Standard 4 2 5 2 3 2 2 2" xfId="16824"/>
    <cellStyle name="Standard 4 2 5 2 3 2 2 2 2" xfId="16825"/>
    <cellStyle name="Standard 4 2 5 2 3 2 2 2 3" xfId="16826"/>
    <cellStyle name="Standard 4 2 5 2 3 2 2 3" xfId="16827"/>
    <cellStyle name="Standard 4 2 5 2 3 2 2 3 2" xfId="16828"/>
    <cellStyle name="Standard 4 2 5 2 3 2 2 3 3" xfId="16829"/>
    <cellStyle name="Standard 4 2 5 2 3 2 2 4" xfId="16830"/>
    <cellStyle name="Standard 4 2 5 2 3 2 2 4 2" xfId="16831"/>
    <cellStyle name="Standard 4 2 5 2 3 2 2 5" xfId="16832"/>
    <cellStyle name="Standard 4 2 5 2 3 2 2 6" xfId="16833"/>
    <cellStyle name="Standard 4 2 5 2 3 2 3" xfId="16834"/>
    <cellStyle name="Standard 4 2 5 2 3 2 3 2" xfId="16835"/>
    <cellStyle name="Standard 4 2 5 2 3 2 3 3" xfId="16836"/>
    <cellStyle name="Standard 4 2 5 2 3 2 4" xfId="16837"/>
    <cellStyle name="Standard 4 2 5 2 3 2 4 2" xfId="16838"/>
    <cellStyle name="Standard 4 2 5 2 3 2 4 3" xfId="16839"/>
    <cellStyle name="Standard 4 2 5 2 3 2 5" xfId="16840"/>
    <cellStyle name="Standard 4 2 5 2 3 2 5 2" xfId="16841"/>
    <cellStyle name="Standard 4 2 5 2 3 2 6" xfId="16842"/>
    <cellStyle name="Standard 4 2 5 2 3 2 7" xfId="16843"/>
    <cellStyle name="Standard 4 2 5 2 3 3" xfId="16844"/>
    <cellStyle name="Standard 4 2 5 2 3 3 2" xfId="16845"/>
    <cellStyle name="Standard 4 2 5 2 3 3 2 2" xfId="16846"/>
    <cellStyle name="Standard 4 2 5 2 3 3 2 3" xfId="16847"/>
    <cellStyle name="Standard 4 2 5 2 3 3 3" xfId="16848"/>
    <cellStyle name="Standard 4 2 5 2 3 3 3 2" xfId="16849"/>
    <cellStyle name="Standard 4 2 5 2 3 3 3 3" xfId="16850"/>
    <cellStyle name="Standard 4 2 5 2 3 3 4" xfId="16851"/>
    <cellStyle name="Standard 4 2 5 2 3 3 4 2" xfId="16852"/>
    <cellStyle name="Standard 4 2 5 2 3 3 5" xfId="16853"/>
    <cellStyle name="Standard 4 2 5 2 3 3 6" xfId="16854"/>
    <cellStyle name="Standard 4 2 5 2 3 4" xfId="16855"/>
    <cellStyle name="Standard 4 2 5 2 3 4 2" xfId="16856"/>
    <cellStyle name="Standard 4 2 5 2 3 4 3" xfId="16857"/>
    <cellStyle name="Standard 4 2 5 2 3 5" xfId="16858"/>
    <cellStyle name="Standard 4 2 5 2 3 5 2" xfId="16859"/>
    <cellStyle name="Standard 4 2 5 2 3 5 3" xfId="16860"/>
    <cellStyle name="Standard 4 2 5 2 3 6" xfId="16861"/>
    <cellStyle name="Standard 4 2 5 2 3 6 2" xfId="16862"/>
    <cellStyle name="Standard 4 2 5 2 3 7" xfId="16863"/>
    <cellStyle name="Standard 4 2 5 2 3 8" xfId="16864"/>
    <cellStyle name="Standard 4 2 5 2 4" xfId="16865"/>
    <cellStyle name="Standard 4 2 5 2 4 2" xfId="16866"/>
    <cellStyle name="Standard 4 2 5 2 4 2 2" xfId="16867"/>
    <cellStyle name="Standard 4 2 5 2 4 2 2 2" xfId="16868"/>
    <cellStyle name="Standard 4 2 5 2 4 2 2 2 2" xfId="16869"/>
    <cellStyle name="Standard 4 2 5 2 4 2 2 2 3" xfId="16870"/>
    <cellStyle name="Standard 4 2 5 2 4 2 2 3" xfId="16871"/>
    <cellStyle name="Standard 4 2 5 2 4 2 2 3 2" xfId="16872"/>
    <cellStyle name="Standard 4 2 5 2 4 2 2 3 3" xfId="16873"/>
    <cellStyle name="Standard 4 2 5 2 4 2 2 4" xfId="16874"/>
    <cellStyle name="Standard 4 2 5 2 4 2 2 4 2" xfId="16875"/>
    <cellStyle name="Standard 4 2 5 2 4 2 2 5" xfId="16876"/>
    <cellStyle name="Standard 4 2 5 2 4 2 2 6" xfId="16877"/>
    <cellStyle name="Standard 4 2 5 2 4 2 3" xfId="16878"/>
    <cellStyle name="Standard 4 2 5 2 4 2 3 2" xfId="16879"/>
    <cellStyle name="Standard 4 2 5 2 4 2 3 3" xfId="16880"/>
    <cellStyle name="Standard 4 2 5 2 4 2 4" xfId="16881"/>
    <cellStyle name="Standard 4 2 5 2 4 2 4 2" xfId="16882"/>
    <cellStyle name="Standard 4 2 5 2 4 2 4 3" xfId="16883"/>
    <cellStyle name="Standard 4 2 5 2 4 2 5" xfId="16884"/>
    <cellStyle name="Standard 4 2 5 2 4 2 5 2" xfId="16885"/>
    <cellStyle name="Standard 4 2 5 2 4 2 6" xfId="16886"/>
    <cellStyle name="Standard 4 2 5 2 4 2 7" xfId="16887"/>
    <cellStyle name="Standard 4 2 5 2 4 3" xfId="16888"/>
    <cellStyle name="Standard 4 2 5 2 4 3 2" xfId="16889"/>
    <cellStyle name="Standard 4 2 5 2 4 3 2 2" xfId="16890"/>
    <cellStyle name="Standard 4 2 5 2 4 3 2 3" xfId="16891"/>
    <cellStyle name="Standard 4 2 5 2 4 3 3" xfId="16892"/>
    <cellStyle name="Standard 4 2 5 2 4 3 3 2" xfId="16893"/>
    <cellStyle name="Standard 4 2 5 2 4 3 3 3" xfId="16894"/>
    <cellStyle name="Standard 4 2 5 2 4 3 4" xfId="16895"/>
    <cellStyle name="Standard 4 2 5 2 4 3 4 2" xfId="16896"/>
    <cellStyle name="Standard 4 2 5 2 4 3 5" xfId="16897"/>
    <cellStyle name="Standard 4 2 5 2 4 3 6" xfId="16898"/>
    <cellStyle name="Standard 4 2 5 2 4 4" xfId="16899"/>
    <cellStyle name="Standard 4 2 5 2 4 4 2" xfId="16900"/>
    <cellStyle name="Standard 4 2 5 2 4 4 3" xfId="16901"/>
    <cellStyle name="Standard 4 2 5 2 4 5" xfId="16902"/>
    <cellStyle name="Standard 4 2 5 2 4 5 2" xfId="16903"/>
    <cellStyle name="Standard 4 2 5 2 4 5 3" xfId="16904"/>
    <cellStyle name="Standard 4 2 5 2 4 6" xfId="16905"/>
    <cellStyle name="Standard 4 2 5 2 4 6 2" xfId="16906"/>
    <cellStyle name="Standard 4 2 5 2 4 7" xfId="16907"/>
    <cellStyle name="Standard 4 2 5 2 4 8" xfId="16908"/>
    <cellStyle name="Standard 4 2 5 2 5" xfId="16909"/>
    <cellStyle name="Standard 4 2 5 2 5 2" xfId="16910"/>
    <cellStyle name="Standard 4 2 5 2 5 2 2" xfId="16911"/>
    <cellStyle name="Standard 4 2 5 2 5 2 2 2" xfId="16912"/>
    <cellStyle name="Standard 4 2 5 2 5 2 2 3" xfId="16913"/>
    <cellStyle name="Standard 4 2 5 2 5 2 3" xfId="16914"/>
    <cellStyle name="Standard 4 2 5 2 5 2 3 2" xfId="16915"/>
    <cellStyle name="Standard 4 2 5 2 5 2 3 3" xfId="16916"/>
    <cellStyle name="Standard 4 2 5 2 5 2 4" xfId="16917"/>
    <cellStyle name="Standard 4 2 5 2 5 2 4 2" xfId="16918"/>
    <cellStyle name="Standard 4 2 5 2 5 2 5" xfId="16919"/>
    <cellStyle name="Standard 4 2 5 2 5 2 6" xfId="16920"/>
    <cellStyle name="Standard 4 2 5 2 5 3" xfId="16921"/>
    <cellStyle name="Standard 4 2 5 2 5 3 2" xfId="16922"/>
    <cellStyle name="Standard 4 2 5 2 5 3 3" xfId="16923"/>
    <cellStyle name="Standard 4 2 5 2 5 4" xfId="16924"/>
    <cellStyle name="Standard 4 2 5 2 5 4 2" xfId="16925"/>
    <cellStyle name="Standard 4 2 5 2 5 4 3" xfId="16926"/>
    <cellStyle name="Standard 4 2 5 2 5 5" xfId="16927"/>
    <cellStyle name="Standard 4 2 5 2 5 5 2" xfId="16928"/>
    <cellStyle name="Standard 4 2 5 2 5 6" xfId="16929"/>
    <cellStyle name="Standard 4 2 5 2 5 7" xfId="16930"/>
    <cellStyle name="Standard 4 2 5 2 6" xfId="16931"/>
    <cellStyle name="Standard 4 2 5 2 6 2" xfId="16932"/>
    <cellStyle name="Standard 4 2 5 2 6 2 2" xfId="16933"/>
    <cellStyle name="Standard 4 2 5 2 6 2 3" xfId="16934"/>
    <cellStyle name="Standard 4 2 5 2 6 3" xfId="16935"/>
    <cellStyle name="Standard 4 2 5 2 6 3 2" xfId="16936"/>
    <cellStyle name="Standard 4 2 5 2 6 3 3" xfId="16937"/>
    <cellStyle name="Standard 4 2 5 2 6 4" xfId="16938"/>
    <cellStyle name="Standard 4 2 5 2 6 4 2" xfId="16939"/>
    <cellStyle name="Standard 4 2 5 2 6 5" xfId="16940"/>
    <cellStyle name="Standard 4 2 5 2 6 6" xfId="16941"/>
    <cellStyle name="Standard 4 2 5 2 7" xfId="16942"/>
    <cellStyle name="Standard 4 2 5 2 7 2" xfId="16943"/>
    <cellStyle name="Standard 4 2 5 2 7 3" xfId="16944"/>
    <cellStyle name="Standard 4 2 5 2 8" xfId="16945"/>
    <cellStyle name="Standard 4 2 5 2 8 2" xfId="16946"/>
    <cellStyle name="Standard 4 2 5 2 8 3" xfId="16947"/>
    <cellStyle name="Standard 4 2 5 2 9" xfId="16948"/>
    <cellStyle name="Standard 4 2 5 2 9 2" xfId="16949"/>
    <cellStyle name="Standard 4 2 5 3" xfId="16950"/>
    <cellStyle name="Standard 4 2 5 3 10" xfId="16951"/>
    <cellStyle name="Standard 4 2 5 3 2" xfId="16952"/>
    <cellStyle name="Standard 4 2 5 3 2 2" xfId="16953"/>
    <cellStyle name="Standard 4 2 5 3 2 2 2" xfId="16954"/>
    <cellStyle name="Standard 4 2 5 3 2 2 2 2" xfId="16955"/>
    <cellStyle name="Standard 4 2 5 3 2 2 2 2 2" xfId="16956"/>
    <cellStyle name="Standard 4 2 5 3 2 2 2 2 3" xfId="16957"/>
    <cellStyle name="Standard 4 2 5 3 2 2 2 3" xfId="16958"/>
    <cellStyle name="Standard 4 2 5 3 2 2 2 3 2" xfId="16959"/>
    <cellStyle name="Standard 4 2 5 3 2 2 2 3 3" xfId="16960"/>
    <cellStyle name="Standard 4 2 5 3 2 2 2 4" xfId="16961"/>
    <cellStyle name="Standard 4 2 5 3 2 2 2 4 2" xfId="16962"/>
    <cellStyle name="Standard 4 2 5 3 2 2 2 5" xfId="16963"/>
    <cellStyle name="Standard 4 2 5 3 2 2 2 6" xfId="16964"/>
    <cellStyle name="Standard 4 2 5 3 2 2 3" xfId="16965"/>
    <cellStyle name="Standard 4 2 5 3 2 2 3 2" xfId="16966"/>
    <cellStyle name="Standard 4 2 5 3 2 2 3 3" xfId="16967"/>
    <cellStyle name="Standard 4 2 5 3 2 2 4" xfId="16968"/>
    <cellStyle name="Standard 4 2 5 3 2 2 4 2" xfId="16969"/>
    <cellStyle name="Standard 4 2 5 3 2 2 4 3" xfId="16970"/>
    <cellStyle name="Standard 4 2 5 3 2 2 5" xfId="16971"/>
    <cellStyle name="Standard 4 2 5 3 2 2 5 2" xfId="16972"/>
    <cellStyle name="Standard 4 2 5 3 2 2 6" xfId="16973"/>
    <cellStyle name="Standard 4 2 5 3 2 2 7" xfId="16974"/>
    <cellStyle name="Standard 4 2 5 3 2 3" xfId="16975"/>
    <cellStyle name="Standard 4 2 5 3 2 3 2" xfId="16976"/>
    <cellStyle name="Standard 4 2 5 3 2 3 2 2" xfId="16977"/>
    <cellStyle name="Standard 4 2 5 3 2 3 2 3" xfId="16978"/>
    <cellStyle name="Standard 4 2 5 3 2 3 3" xfId="16979"/>
    <cellStyle name="Standard 4 2 5 3 2 3 3 2" xfId="16980"/>
    <cellStyle name="Standard 4 2 5 3 2 3 3 3" xfId="16981"/>
    <cellStyle name="Standard 4 2 5 3 2 3 4" xfId="16982"/>
    <cellStyle name="Standard 4 2 5 3 2 3 4 2" xfId="16983"/>
    <cellStyle name="Standard 4 2 5 3 2 3 5" xfId="16984"/>
    <cellStyle name="Standard 4 2 5 3 2 3 6" xfId="16985"/>
    <cellStyle name="Standard 4 2 5 3 2 4" xfId="16986"/>
    <cellStyle name="Standard 4 2 5 3 2 4 2" xfId="16987"/>
    <cellStyle name="Standard 4 2 5 3 2 4 3" xfId="16988"/>
    <cellStyle name="Standard 4 2 5 3 2 5" xfId="16989"/>
    <cellStyle name="Standard 4 2 5 3 2 5 2" xfId="16990"/>
    <cellStyle name="Standard 4 2 5 3 2 5 3" xfId="16991"/>
    <cellStyle name="Standard 4 2 5 3 2 6" xfId="16992"/>
    <cellStyle name="Standard 4 2 5 3 2 6 2" xfId="16993"/>
    <cellStyle name="Standard 4 2 5 3 2 7" xfId="16994"/>
    <cellStyle name="Standard 4 2 5 3 2 8" xfId="16995"/>
    <cellStyle name="Standard 4 2 5 3 3" xfId="16996"/>
    <cellStyle name="Standard 4 2 5 3 3 2" xfId="16997"/>
    <cellStyle name="Standard 4 2 5 3 3 2 2" xfId="16998"/>
    <cellStyle name="Standard 4 2 5 3 3 2 2 2" xfId="16999"/>
    <cellStyle name="Standard 4 2 5 3 3 2 2 2 2" xfId="17000"/>
    <cellStyle name="Standard 4 2 5 3 3 2 2 2 3" xfId="17001"/>
    <cellStyle name="Standard 4 2 5 3 3 2 2 3" xfId="17002"/>
    <cellStyle name="Standard 4 2 5 3 3 2 2 3 2" xfId="17003"/>
    <cellStyle name="Standard 4 2 5 3 3 2 2 3 3" xfId="17004"/>
    <cellStyle name="Standard 4 2 5 3 3 2 2 4" xfId="17005"/>
    <cellStyle name="Standard 4 2 5 3 3 2 2 4 2" xfId="17006"/>
    <cellStyle name="Standard 4 2 5 3 3 2 2 5" xfId="17007"/>
    <cellStyle name="Standard 4 2 5 3 3 2 2 6" xfId="17008"/>
    <cellStyle name="Standard 4 2 5 3 3 2 3" xfId="17009"/>
    <cellStyle name="Standard 4 2 5 3 3 2 3 2" xfId="17010"/>
    <cellStyle name="Standard 4 2 5 3 3 2 3 3" xfId="17011"/>
    <cellStyle name="Standard 4 2 5 3 3 2 4" xfId="17012"/>
    <cellStyle name="Standard 4 2 5 3 3 2 4 2" xfId="17013"/>
    <cellStyle name="Standard 4 2 5 3 3 2 4 3" xfId="17014"/>
    <cellStyle name="Standard 4 2 5 3 3 2 5" xfId="17015"/>
    <cellStyle name="Standard 4 2 5 3 3 2 5 2" xfId="17016"/>
    <cellStyle name="Standard 4 2 5 3 3 2 6" xfId="17017"/>
    <cellStyle name="Standard 4 2 5 3 3 2 7" xfId="17018"/>
    <cellStyle name="Standard 4 2 5 3 3 3" xfId="17019"/>
    <cellStyle name="Standard 4 2 5 3 3 3 2" xfId="17020"/>
    <cellStyle name="Standard 4 2 5 3 3 3 2 2" xfId="17021"/>
    <cellStyle name="Standard 4 2 5 3 3 3 2 3" xfId="17022"/>
    <cellStyle name="Standard 4 2 5 3 3 3 3" xfId="17023"/>
    <cellStyle name="Standard 4 2 5 3 3 3 3 2" xfId="17024"/>
    <cellStyle name="Standard 4 2 5 3 3 3 3 3" xfId="17025"/>
    <cellStyle name="Standard 4 2 5 3 3 3 4" xfId="17026"/>
    <cellStyle name="Standard 4 2 5 3 3 3 4 2" xfId="17027"/>
    <cellStyle name="Standard 4 2 5 3 3 3 5" xfId="17028"/>
    <cellStyle name="Standard 4 2 5 3 3 3 6" xfId="17029"/>
    <cellStyle name="Standard 4 2 5 3 3 4" xfId="17030"/>
    <cellStyle name="Standard 4 2 5 3 3 4 2" xfId="17031"/>
    <cellStyle name="Standard 4 2 5 3 3 4 3" xfId="17032"/>
    <cellStyle name="Standard 4 2 5 3 3 5" xfId="17033"/>
    <cellStyle name="Standard 4 2 5 3 3 5 2" xfId="17034"/>
    <cellStyle name="Standard 4 2 5 3 3 5 3" xfId="17035"/>
    <cellStyle name="Standard 4 2 5 3 3 6" xfId="17036"/>
    <cellStyle name="Standard 4 2 5 3 3 6 2" xfId="17037"/>
    <cellStyle name="Standard 4 2 5 3 3 7" xfId="17038"/>
    <cellStyle name="Standard 4 2 5 3 3 8" xfId="17039"/>
    <cellStyle name="Standard 4 2 5 3 4" xfId="17040"/>
    <cellStyle name="Standard 4 2 5 3 4 2" xfId="17041"/>
    <cellStyle name="Standard 4 2 5 3 4 2 2" xfId="17042"/>
    <cellStyle name="Standard 4 2 5 3 4 2 2 2" xfId="17043"/>
    <cellStyle name="Standard 4 2 5 3 4 2 2 3" xfId="17044"/>
    <cellStyle name="Standard 4 2 5 3 4 2 3" xfId="17045"/>
    <cellStyle name="Standard 4 2 5 3 4 2 3 2" xfId="17046"/>
    <cellStyle name="Standard 4 2 5 3 4 2 3 3" xfId="17047"/>
    <cellStyle name="Standard 4 2 5 3 4 2 4" xfId="17048"/>
    <cellStyle name="Standard 4 2 5 3 4 2 4 2" xfId="17049"/>
    <cellStyle name="Standard 4 2 5 3 4 2 5" xfId="17050"/>
    <cellStyle name="Standard 4 2 5 3 4 2 6" xfId="17051"/>
    <cellStyle name="Standard 4 2 5 3 4 3" xfId="17052"/>
    <cellStyle name="Standard 4 2 5 3 4 3 2" xfId="17053"/>
    <cellStyle name="Standard 4 2 5 3 4 3 3" xfId="17054"/>
    <cellStyle name="Standard 4 2 5 3 4 4" xfId="17055"/>
    <cellStyle name="Standard 4 2 5 3 4 4 2" xfId="17056"/>
    <cellStyle name="Standard 4 2 5 3 4 4 3" xfId="17057"/>
    <cellStyle name="Standard 4 2 5 3 4 5" xfId="17058"/>
    <cellStyle name="Standard 4 2 5 3 4 5 2" xfId="17059"/>
    <cellStyle name="Standard 4 2 5 3 4 6" xfId="17060"/>
    <cellStyle name="Standard 4 2 5 3 4 7" xfId="17061"/>
    <cellStyle name="Standard 4 2 5 3 5" xfId="17062"/>
    <cellStyle name="Standard 4 2 5 3 5 2" xfId="17063"/>
    <cellStyle name="Standard 4 2 5 3 5 2 2" xfId="17064"/>
    <cellStyle name="Standard 4 2 5 3 5 2 3" xfId="17065"/>
    <cellStyle name="Standard 4 2 5 3 5 3" xfId="17066"/>
    <cellStyle name="Standard 4 2 5 3 5 3 2" xfId="17067"/>
    <cellStyle name="Standard 4 2 5 3 5 3 3" xfId="17068"/>
    <cellStyle name="Standard 4 2 5 3 5 4" xfId="17069"/>
    <cellStyle name="Standard 4 2 5 3 5 4 2" xfId="17070"/>
    <cellStyle name="Standard 4 2 5 3 5 5" xfId="17071"/>
    <cellStyle name="Standard 4 2 5 3 5 6" xfId="17072"/>
    <cellStyle name="Standard 4 2 5 3 6" xfId="17073"/>
    <cellStyle name="Standard 4 2 5 3 6 2" xfId="17074"/>
    <cellStyle name="Standard 4 2 5 3 6 3" xfId="17075"/>
    <cellStyle name="Standard 4 2 5 3 7" xfId="17076"/>
    <cellStyle name="Standard 4 2 5 3 7 2" xfId="17077"/>
    <cellStyle name="Standard 4 2 5 3 7 3" xfId="17078"/>
    <cellStyle name="Standard 4 2 5 3 8" xfId="17079"/>
    <cellStyle name="Standard 4 2 5 3 8 2" xfId="17080"/>
    <cellStyle name="Standard 4 2 5 3 9" xfId="17081"/>
    <cellStyle name="Standard 4 2 5 4" xfId="17082"/>
    <cellStyle name="Standard 4 2 5 4 2" xfId="17083"/>
    <cellStyle name="Standard 4 2 5 4 2 2" xfId="17084"/>
    <cellStyle name="Standard 4 2 5 4 2 2 2" xfId="17085"/>
    <cellStyle name="Standard 4 2 5 4 2 2 2 2" xfId="17086"/>
    <cellStyle name="Standard 4 2 5 4 2 2 2 3" xfId="17087"/>
    <cellStyle name="Standard 4 2 5 4 2 2 3" xfId="17088"/>
    <cellStyle name="Standard 4 2 5 4 2 2 3 2" xfId="17089"/>
    <cellStyle name="Standard 4 2 5 4 2 2 3 3" xfId="17090"/>
    <cellStyle name="Standard 4 2 5 4 2 2 4" xfId="17091"/>
    <cellStyle name="Standard 4 2 5 4 2 2 4 2" xfId="17092"/>
    <cellStyle name="Standard 4 2 5 4 2 2 5" xfId="17093"/>
    <cellStyle name="Standard 4 2 5 4 2 2 6" xfId="17094"/>
    <cellStyle name="Standard 4 2 5 4 2 3" xfId="17095"/>
    <cellStyle name="Standard 4 2 5 4 2 3 2" xfId="17096"/>
    <cellStyle name="Standard 4 2 5 4 2 3 3" xfId="17097"/>
    <cellStyle name="Standard 4 2 5 4 2 4" xfId="17098"/>
    <cellStyle name="Standard 4 2 5 4 2 4 2" xfId="17099"/>
    <cellStyle name="Standard 4 2 5 4 2 4 3" xfId="17100"/>
    <cellStyle name="Standard 4 2 5 4 2 5" xfId="17101"/>
    <cellStyle name="Standard 4 2 5 4 2 5 2" xfId="17102"/>
    <cellStyle name="Standard 4 2 5 4 2 6" xfId="17103"/>
    <cellStyle name="Standard 4 2 5 4 2 7" xfId="17104"/>
    <cellStyle name="Standard 4 2 5 4 3" xfId="17105"/>
    <cellStyle name="Standard 4 2 5 4 3 2" xfId="17106"/>
    <cellStyle name="Standard 4 2 5 4 3 2 2" xfId="17107"/>
    <cellStyle name="Standard 4 2 5 4 3 2 3" xfId="17108"/>
    <cellStyle name="Standard 4 2 5 4 3 3" xfId="17109"/>
    <cellStyle name="Standard 4 2 5 4 3 3 2" xfId="17110"/>
    <cellStyle name="Standard 4 2 5 4 3 3 3" xfId="17111"/>
    <cellStyle name="Standard 4 2 5 4 3 4" xfId="17112"/>
    <cellStyle name="Standard 4 2 5 4 3 4 2" xfId="17113"/>
    <cellStyle name="Standard 4 2 5 4 3 5" xfId="17114"/>
    <cellStyle name="Standard 4 2 5 4 3 6" xfId="17115"/>
    <cellStyle name="Standard 4 2 5 4 4" xfId="17116"/>
    <cellStyle name="Standard 4 2 5 4 4 2" xfId="17117"/>
    <cellStyle name="Standard 4 2 5 4 4 3" xfId="17118"/>
    <cellStyle name="Standard 4 2 5 4 5" xfId="17119"/>
    <cellStyle name="Standard 4 2 5 4 5 2" xfId="17120"/>
    <cellStyle name="Standard 4 2 5 4 5 3" xfId="17121"/>
    <cellStyle name="Standard 4 2 5 4 6" xfId="17122"/>
    <cellStyle name="Standard 4 2 5 4 6 2" xfId="17123"/>
    <cellStyle name="Standard 4 2 5 4 7" xfId="17124"/>
    <cellStyle name="Standard 4 2 5 4 8" xfId="17125"/>
    <cellStyle name="Standard 4 2 5 5" xfId="17126"/>
    <cellStyle name="Standard 4 2 5 5 2" xfId="17127"/>
    <cellStyle name="Standard 4 2 5 5 2 2" xfId="17128"/>
    <cellStyle name="Standard 4 2 5 5 2 2 2" xfId="17129"/>
    <cellStyle name="Standard 4 2 5 5 2 2 2 2" xfId="17130"/>
    <cellStyle name="Standard 4 2 5 5 2 2 2 3" xfId="17131"/>
    <cellStyle name="Standard 4 2 5 5 2 2 3" xfId="17132"/>
    <cellStyle name="Standard 4 2 5 5 2 2 3 2" xfId="17133"/>
    <cellStyle name="Standard 4 2 5 5 2 2 3 3" xfId="17134"/>
    <cellStyle name="Standard 4 2 5 5 2 2 4" xfId="17135"/>
    <cellStyle name="Standard 4 2 5 5 2 2 4 2" xfId="17136"/>
    <cellStyle name="Standard 4 2 5 5 2 2 5" xfId="17137"/>
    <cellStyle name="Standard 4 2 5 5 2 2 6" xfId="17138"/>
    <cellStyle name="Standard 4 2 5 5 2 3" xfId="17139"/>
    <cellStyle name="Standard 4 2 5 5 2 3 2" xfId="17140"/>
    <cellStyle name="Standard 4 2 5 5 2 3 3" xfId="17141"/>
    <cellStyle name="Standard 4 2 5 5 2 4" xfId="17142"/>
    <cellStyle name="Standard 4 2 5 5 2 4 2" xfId="17143"/>
    <cellStyle name="Standard 4 2 5 5 2 4 3" xfId="17144"/>
    <cellStyle name="Standard 4 2 5 5 2 5" xfId="17145"/>
    <cellStyle name="Standard 4 2 5 5 2 5 2" xfId="17146"/>
    <cellStyle name="Standard 4 2 5 5 2 6" xfId="17147"/>
    <cellStyle name="Standard 4 2 5 5 2 7" xfId="17148"/>
    <cellStyle name="Standard 4 2 5 5 3" xfId="17149"/>
    <cellStyle name="Standard 4 2 5 5 3 2" xfId="17150"/>
    <cellStyle name="Standard 4 2 5 5 3 2 2" xfId="17151"/>
    <cellStyle name="Standard 4 2 5 5 3 2 3" xfId="17152"/>
    <cellStyle name="Standard 4 2 5 5 3 3" xfId="17153"/>
    <cellStyle name="Standard 4 2 5 5 3 3 2" xfId="17154"/>
    <cellStyle name="Standard 4 2 5 5 3 3 3" xfId="17155"/>
    <cellStyle name="Standard 4 2 5 5 3 4" xfId="17156"/>
    <cellStyle name="Standard 4 2 5 5 3 4 2" xfId="17157"/>
    <cellStyle name="Standard 4 2 5 5 3 5" xfId="17158"/>
    <cellStyle name="Standard 4 2 5 5 3 6" xfId="17159"/>
    <cellStyle name="Standard 4 2 5 5 4" xfId="17160"/>
    <cellStyle name="Standard 4 2 5 5 4 2" xfId="17161"/>
    <cellStyle name="Standard 4 2 5 5 4 3" xfId="17162"/>
    <cellStyle name="Standard 4 2 5 5 5" xfId="17163"/>
    <cellStyle name="Standard 4 2 5 5 5 2" xfId="17164"/>
    <cellStyle name="Standard 4 2 5 5 5 3" xfId="17165"/>
    <cellStyle name="Standard 4 2 5 5 6" xfId="17166"/>
    <cellStyle name="Standard 4 2 5 5 6 2" xfId="17167"/>
    <cellStyle name="Standard 4 2 5 5 7" xfId="17168"/>
    <cellStyle name="Standard 4 2 5 5 8" xfId="17169"/>
    <cellStyle name="Standard 4 2 5 6" xfId="17170"/>
    <cellStyle name="Standard 4 2 5 6 2" xfId="17171"/>
    <cellStyle name="Standard 4 2 5 6 2 2" xfId="17172"/>
    <cellStyle name="Standard 4 2 5 6 2 2 2" xfId="17173"/>
    <cellStyle name="Standard 4 2 5 6 2 2 3" xfId="17174"/>
    <cellStyle name="Standard 4 2 5 6 2 3" xfId="17175"/>
    <cellStyle name="Standard 4 2 5 6 2 3 2" xfId="17176"/>
    <cellStyle name="Standard 4 2 5 6 2 3 3" xfId="17177"/>
    <cellStyle name="Standard 4 2 5 6 2 4" xfId="17178"/>
    <cellStyle name="Standard 4 2 5 6 2 4 2" xfId="17179"/>
    <cellStyle name="Standard 4 2 5 6 2 5" xfId="17180"/>
    <cellStyle name="Standard 4 2 5 6 2 6" xfId="17181"/>
    <cellStyle name="Standard 4 2 5 6 3" xfId="17182"/>
    <cellStyle name="Standard 4 2 5 6 3 2" xfId="17183"/>
    <cellStyle name="Standard 4 2 5 6 3 3" xfId="17184"/>
    <cellStyle name="Standard 4 2 5 6 4" xfId="17185"/>
    <cellStyle name="Standard 4 2 5 6 4 2" xfId="17186"/>
    <cellStyle name="Standard 4 2 5 6 4 3" xfId="17187"/>
    <cellStyle name="Standard 4 2 5 6 5" xfId="17188"/>
    <cellStyle name="Standard 4 2 5 6 5 2" xfId="17189"/>
    <cellStyle name="Standard 4 2 5 6 6" xfId="17190"/>
    <cellStyle name="Standard 4 2 5 6 7" xfId="17191"/>
    <cellStyle name="Standard 4 2 5 7" xfId="17192"/>
    <cellStyle name="Standard 4 2 5 7 2" xfId="17193"/>
    <cellStyle name="Standard 4 2 5 7 2 2" xfId="17194"/>
    <cellStyle name="Standard 4 2 5 7 2 3" xfId="17195"/>
    <cellStyle name="Standard 4 2 5 7 3" xfId="17196"/>
    <cellStyle name="Standard 4 2 5 7 3 2" xfId="17197"/>
    <cellStyle name="Standard 4 2 5 7 3 3" xfId="17198"/>
    <cellStyle name="Standard 4 2 5 7 4" xfId="17199"/>
    <cellStyle name="Standard 4 2 5 7 4 2" xfId="17200"/>
    <cellStyle name="Standard 4 2 5 7 5" xfId="17201"/>
    <cellStyle name="Standard 4 2 5 7 6" xfId="17202"/>
    <cellStyle name="Standard 4 2 5 8" xfId="17203"/>
    <cellStyle name="Standard 4 2 5 8 2" xfId="17204"/>
    <cellStyle name="Standard 4 2 5 8 3" xfId="17205"/>
    <cellStyle name="Standard 4 2 5 9" xfId="17206"/>
    <cellStyle name="Standard 4 2 5 9 2" xfId="17207"/>
    <cellStyle name="Standard 4 2 5 9 3" xfId="17208"/>
    <cellStyle name="Standard 4 2 6" xfId="17209"/>
    <cellStyle name="Standard 4 2 6 10" xfId="17210"/>
    <cellStyle name="Standard 4 2 6 11" xfId="17211"/>
    <cellStyle name="Standard 4 2 6 2" xfId="17212"/>
    <cellStyle name="Standard 4 2 6 2 10" xfId="17213"/>
    <cellStyle name="Standard 4 2 6 2 2" xfId="17214"/>
    <cellStyle name="Standard 4 2 6 2 2 2" xfId="17215"/>
    <cellStyle name="Standard 4 2 6 2 2 2 2" xfId="17216"/>
    <cellStyle name="Standard 4 2 6 2 2 2 2 2" xfId="17217"/>
    <cellStyle name="Standard 4 2 6 2 2 2 2 2 2" xfId="17218"/>
    <cellStyle name="Standard 4 2 6 2 2 2 2 2 3" xfId="17219"/>
    <cellStyle name="Standard 4 2 6 2 2 2 2 3" xfId="17220"/>
    <cellStyle name="Standard 4 2 6 2 2 2 2 3 2" xfId="17221"/>
    <cellStyle name="Standard 4 2 6 2 2 2 2 3 3" xfId="17222"/>
    <cellStyle name="Standard 4 2 6 2 2 2 2 4" xfId="17223"/>
    <cellStyle name="Standard 4 2 6 2 2 2 2 4 2" xfId="17224"/>
    <cellStyle name="Standard 4 2 6 2 2 2 2 5" xfId="17225"/>
    <cellStyle name="Standard 4 2 6 2 2 2 2 6" xfId="17226"/>
    <cellStyle name="Standard 4 2 6 2 2 2 3" xfId="17227"/>
    <cellStyle name="Standard 4 2 6 2 2 2 3 2" xfId="17228"/>
    <cellStyle name="Standard 4 2 6 2 2 2 3 3" xfId="17229"/>
    <cellStyle name="Standard 4 2 6 2 2 2 4" xfId="17230"/>
    <cellStyle name="Standard 4 2 6 2 2 2 4 2" xfId="17231"/>
    <cellStyle name="Standard 4 2 6 2 2 2 4 3" xfId="17232"/>
    <cellStyle name="Standard 4 2 6 2 2 2 5" xfId="17233"/>
    <cellStyle name="Standard 4 2 6 2 2 2 5 2" xfId="17234"/>
    <cellStyle name="Standard 4 2 6 2 2 2 6" xfId="17235"/>
    <cellStyle name="Standard 4 2 6 2 2 2 7" xfId="17236"/>
    <cellStyle name="Standard 4 2 6 2 2 3" xfId="17237"/>
    <cellStyle name="Standard 4 2 6 2 2 3 2" xfId="17238"/>
    <cellStyle name="Standard 4 2 6 2 2 3 2 2" xfId="17239"/>
    <cellStyle name="Standard 4 2 6 2 2 3 2 3" xfId="17240"/>
    <cellStyle name="Standard 4 2 6 2 2 3 3" xfId="17241"/>
    <cellStyle name="Standard 4 2 6 2 2 3 3 2" xfId="17242"/>
    <cellStyle name="Standard 4 2 6 2 2 3 3 3" xfId="17243"/>
    <cellStyle name="Standard 4 2 6 2 2 3 4" xfId="17244"/>
    <cellStyle name="Standard 4 2 6 2 2 3 4 2" xfId="17245"/>
    <cellStyle name="Standard 4 2 6 2 2 3 5" xfId="17246"/>
    <cellStyle name="Standard 4 2 6 2 2 3 6" xfId="17247"/>
    <cellStyle name="Standard 4 2 6 2 2 4" xfId="17248"/>
    <cellStyle name="Standard 4 2 6 2 2 4 2" xfId="17249"/>
    <cellStyle name="Standard 4 2 6 2 2 4 3" xfId="17250"/>
    <cellStyle name="Standard 4 2 6 2 2 5" xfId="17251"/>
    <cellStyle name="Standard 4 2 6 2 2 5 2" xfId="17252"/>
    <cellStyle name="Standard 4 2 6 2 2 5 3" xfId="17253"/>
    <cellStyle name="Standard 4 2 6 2 2 6" xfId="17254"/>
    <cellStyle name="Standard 4 2 6 2 2 6 2" xfId="17255"/>
    <cellStyle name="Standard 4 2 6 2 2 7" xfId="17256"/>
    <cellStyle name="Standard 4 2 6 2 2 8" xfId="17257"/>
    <cellStyle name="Standard 4 2 6 2 3" xfId="17258"/>
    <cellStyle name="Standard 4 2 6 2 3 2" xfId="17259"/>
    <cellStyle name="Standard 4 2 6 2 3 2 2" xfId="17260"/>
    <cellStyle name="Standard 4 2 6 2 3 2 2 2" xfId="17261"/>
    <cellStyle name="Standard 4 2 6 2 3 2 2 2 2" xfId="17262"/>
    <cellStyle name="Standard 4 2 6 2 3 2 2 2 3" xfId="17263"/>
    <cellStyle name="Standard 4 2 6 2 3 2 2 3" xfId="17264"/>
    <cellStyle name="Standard 4 2 6 2 3 2 2 3 2" xfId="17265"/>
    <cellStyle name="Standard 4 2 6 2 3 2 2 3 3" xfId="17266"/>
    <cellStyle name="Standard 4 2 6 2 3 2 2 4" xfId="17267"/>
    <cellStyle name="Standard 4 2 6 2 3 2 2 4 2" xfId="17268"/>
    <cellStyle name="Standard 4 2 6 2 3 2 2 5" xfId="17269"/>
    <cellStyle name="Standard 4 2 6 2 3 2 2 6" xfId="17270"/>
    <cellStyle name="Standard 4 2 6 2 3 2 3" xfId="17271"/>
    <cellStyle name="Standard 4 2 6 2 3 2 3 2" xfId="17272"/>
    <cellStyle name="Standard 4 2 6 2 3 2 3 3" xfId="17273"/>
    <cellStyle name="Standard 4 2 6 2 3 2 4" xfId="17274"/>
    <cellStyle name="Standard 4 2 6 2 3 2 4 2" xfId="17275"/>
    <cellStyle name="Standard 4 2 6 2 3 2 4 3" xfId="17276"/>
    <cellStyle name="Standard 4 2 6 2 3 2 5" xfId="17277"/>
    <cellStyle name="Standard 4 2 6 2 3 2 5 2" xfId="17278"/>
    <cellStyle name="Standard 4 2 6 2 3 2 6" xfId="17279"/>
    <cellStyle name="Standard 4 2 6 2 3 2 7" xfId="17280"/>
    <cellStyle name="Standard 4 2 6 2 3 3" xfId="17281"/>
    <cellStyle name="Standard 4 2 6 2 3 3 2" xfId="17282"/>
    <cellStyle name="Standard 4 2 6 2 3 3 2 2" xfId="17283"/>
    <cellStyle name="Standard 4 2 6 2 3 3 2 3" xfId="17284"/>
    <cellStyle name="Standard 4 2 6 2 3 3 3" xfId="17285"/>
    <cellStyle name="Standard 4 2 6 2 3 3 3 2" xfId="17286"/>
    <cellStyle name="Standard 4 2 6 2 3 3 3 3" xfId="17287"/>
    <cellStyle name="Standard 4 2 6 2 3 3 4" xfId="17288"/>
    <cellStyle name="Standard 4 2 6 2 3 3 4 2" xfId="17289"/>
    <cellStyle name="Standard 4 2 6 2 3 3 5" xfId="17290"/>
    <cellStyle name="Standard 4 2 6 2 3 3 6" xfId="17291"/>
    <cellStyle name="Standard 4 2 6 2 3 4" xfId="17292"/>
    <cellStyle name="Standard 4 2 6 2 3 4 2" xfId="17293"/>
    <cellStyle name="Standard 4 2 6 2 3 4 3" xfId="17294"/>
    <cellStyle name="Standard 4 2 6 2 3 5" xfId="17295"/>
    <cellStyle name="Standard 4 2 6 2 3 5 2" xfId="17296"/>
    <cellStyle name="Standard 4 2 6 2 3 5 3" xfId="17297"/>
    <cellStyle name="Standard 4 2 6 2 3 6" xfId="17298"/>
    <cellStyle name="Standard 4 2 6 2 3 6 2" xfId="17299"/>
    <cellStyle name="Standard 4 2 6 2 3 7" xfId="17300"/>
    <cellStyle name="Standard 4 2 6 2 3 8" xfId="17301"/>
    <cellStyle name="Standard 4 2 6 2 4" xfId="17302"/>
    <cellStyle name="Standard 4 2 6 2 4 2" xfId="17303"/>
    <cellStyle name="Standard 4 2 6 2 4 2 2" xfId="17304"/>
    <cellStyle name="Standard 4 2 6 2 4 2 2 2" xfId="17305"/>
    <cellStyle name="Standard 4 2 6 2 4 2 2 3" xfId="17306"/>
    <cellStyle name="Standard 4 2 6 2 4 2 3" xfId="17307"/>
    <cellStyle name="Standard 4 2 6 2 4 2 3 2" xfId="17308"/>
    <cellStyle name="Standard 4 2 6 2 4 2 3 3" xfId="17309"/>
    <cellStyle name="Standard 4 2 6 2 4 2 4" xfId="17310"/>
    <cellStyle name="Standard 4 2 6 2 4 2 4 2" xfId="17311"/>
    <cellStyle name="Standard 4 2 6 2 4 2 5" xfId="17312"/>
    <cellStyle name="Standard 4 2 6 2 4 2 6" xfId="17313"/>
    <cellStyle name="Standard 4 2 6 2 4 3" xfId="17314"/>
    <cellStyle name="Standard 4 2 6 2 4 3 2" xfId="17315"/>
    <cellStyle name="Standard 4 2 6 2 4 3 3" xfId="17316"/>
    <cellStyle name="Standard 4 2 6 2 4 4" xfId="17317"/>
    <cellStyle name="Standard 4 2 6 2 4 4 2" xfId="17318"/>
    <cellStyle name="Standard 4 2 6 2 4 4 3" xfId="17319"/>
    <cellStyle name="Standard 4 2 6 2 4 5" xfId="17320"/>
    <cellStyle name="Standard 4 2 6 2 4 5 2" xfId="17321"/>
    <cellStyle name="Standard 4 2 6 2 4 6" xfId="17322"/>
    <cellStyle name="Standard 4 2 6 2 4 7" xfId="17323"/>
    <cellStyle name="Standard 4 2 6 2 5" xfId="17324"/>
    <cellStyle name="Standard 4 2 6 2 5 2" xfId="17325"/>
    <cellStyle name="Standard 4 2 6 2 5 2 2" xfId="17326"/>
    <cellStyle name="Standard 4 2 6 2 5 2 3" xfId="17327"/>
    <cellStyle name="Standard 4 2 6 2 5 3" xfId="17328"/>
    <cellStyle name="Standard 4 2 6 2 5 3 2" xfId="17329"/>
    <cellStyle name="Standard 4 2 6 2 5 3 3" xfId="17330"/>
    <cellStyle name="Standard 4 2 6 2 5 4" xfId="17331"/>
    <cellStyle name="Standard 4 2 6 2 5 4 2" xfId="17332"/>
    <cellStyle name="Standard 4 2 6 2 5 5" xfId="17333"/>
    <cellStyle name="Standard 4 2 6 2 5 6" xfId="17334"/>
    <cellStyle name="Standard 4 2 6 2 6" xfId="17335"/>
    <cellStyle name="Standard 4 2 6 2 6 2" xfId="17336"/>
    <cellStyle name="Standard 4 2 6 2 6 3" xfId="17337"/>
    <cellStyle name="Standard 4 2 6 2 7" xfId="17338"/>
    <cellStyle name="Standard 4 2 6 2 7 2" xfId="17339"/>
    <cellStyle name="Standard 4 2 6 2 7 3" xfId="17340"/>
    <cellStyle name="Standard 4 2 6 2 8" xfId="17341"/>
    <cellStyle name="Standard 4 2 6 2 8 2" xfId="17342"/>
    <cellStyle name="Standard 4 2 6 2 9" xfId="17343"/>
    <cellStyle name="Standard 4 2 6 3" xfId="17344"/>
    <cellStyle name="Standard 4 2 6 3 2" xfId="17345"/>
    <cellStyle name="Standard 4 2 6 3 2 2" xfId="17346"/>
    <cellStyle name="Standard 4 2 6 3 2 2 2" xfId="17347"/>
    <cellStyle name="Standard 4 2 6 3 2 2 2 2" xfId="17348"/>
    <cellStyle name="Standard 4 2 6 3 2 2 2 3" xfId="17349"/>
    <cellStyle name="Standard 4 2 6 3 2 2 3" xfId="17350"/>
    <cellStyle name="Standard 4 2 6 3 2 2 3 2" xfId="17351"/>
    <cellStyle name="Standard 4 2 6 3 2 2 3 3" xfId="17352"/>
    <cellStyle name="Standard 4 2 6 3 2 2 4" xfId="17353"/>
    <cellStyle name="Standard 4 2 6 3 2 2 4 2" xfId="17354"/>
    <cellStyle name="Standard 4 2 6 3 2 2 5" xfId="17355"/>
    <cellStyle name="Standard 4 2 6 3 2 2 6" xfId="17356"/>
    <cellStyle name="Standard 4 2 6 3 2 3" xfId="17357"/>
    <cellStyle name="Standard 4 2 6 3 2 3 2" xfId="17358"/>
    <cellStyle name="Standard 4 2 6 3 2 3 3" xfId="17359"/>
    <cellStyle name="Standard 4 2 6 3 2 4" xfId="17360"/>
    <cellStyle name="Standard 4 2 6 3 2 4 2" xfId="17361"/>
    <cellStyle name="Standard 4 2 6 3 2 4 3" xfId="17362"/>
    <cellStyle name="Standard 4 2 6 3 2 5" xfId="17363"/>
    <cellStyle name="Standard 4 2 6 3 2 5 2" xfId="17364"/>
    <cellStyle name="Standard 4 2 6 3 2 6" xfId="17365"/>
    <cellStyle name="Standard 4 2 6 3 2 7" xfId="17366"/>
    <cellStyle name="Standard 4 2 6 3 3" xfId="17367"/>
    <cellStyle name="Standard 4 2 6 3 3 2" xfId="17368"/>
    <cellStyle name="Standard 4 2 6 3 3 2 2" xfId="17369"/>
    <cellStyle name="Standard 4 2 6 3 3 2 3" xfId="17370"/>
    <cellStyle name="Standard 4 2 6 3 3 3" xfId="17371"/>
    <cellStyle name="Standard 4 2 6 3 3 3 2" xfId="17372"/>
    <cellStyle name="Standard 4 2 6 3 3 3 3" xfId="17373"/>
    <cellStyle name="Standard 4 2 6 3 3 4" xfId="17374"/>
    <cellStyle name="Standard 4 2 6 3 3 4 2" xfId="17375"/>
    <cellStyle name="Standard 4 2 6 3 3 5" xfId="17376"/>
    <cellStyle name="Standard 4 2 6 3 3 6" xfId="17377"/>
    <cellStyle name="Standard 4 2 6 3 4" xfId="17378"/>
    <cellStyle name="Standard 4 2 6 3 4 2" xfId="17379"/>
    <cellStyle name="Standard 4 2 6 3 4 3" xfId="17380"/>
    <cellStyle name="Standard 4 2 6 3 5" xfId="17381"/>
    <cellStyle name="Standard 4 2 6 3 5 2" xfId="17382"/>
    <cellStyle name="Standard 4 2 6 3 5 3" xfId="17383"/>
    <cellStyle name="Standard 4 2 6 3 6" xfId="17384"/>
    <cellStyle name="Standard 4 2 6 3 6 2" xfId="17385"/>
    <cellStyle name="Standard 4 2 6 3 7" xfId="17386"/>
    <cellStyle name="Standard 4 2 6 3 8" xfId="17387"/>
    <cellStyle name="Standard 4 2 6 4" xfId="17388"/>
    <cellStyle name="Standard 4 2 6 4 2" xfId="17389"/>
    <cellStyle name="Standard 4 2 6 4 2 2" xfId="17390"/>
    <cellStyle name="Standard 4 2 6 4 2 2 2" xfId="17391"/>
    <cellStyle name="Standard 4 2 6 4 2 2 2 2" xfId="17392"/>
    <cellStyle name="Standard 4 2 6 4 2 2 2 3" xfId="17393"/>
    <cellStyle name="Standard 4 2 6 4 2 2 3" xfId="17394"/>
    <cellStyle name="Standard 4 2 6 4 2 2 3 2" xfId="17395"/>
    <cellStyle name="Standard 4 2 6 4 2 2 3 3" xfId="17396"/>
    <cellStyle name="Standard 4 2 6 4 2 2 4" xfId="17397"/>
    <cellStyle name="Standard 4 2 6 4 2 2 4 2" xfId="17398"/>
    <cellStyle name="Standard 4 2 6 4 2 2 5" xfId="17399"/>
    <cellStyle name="Standard 4 2 6 4 2 2 6" xfId="17400"/>
    <cellStyle name="Standard 4 2 6 4 2 3" xfId="17401"/>
    <cellStyle name="Standard 4 2 6 4 2 3 2" xfId="17402"/>
    <cellStyle name="Standard 4 2 6 4 2 3 3" xfId="17403"/>
    <cellStyle name="Standard 4 2 6 4 2 4" xfId="17404"/>
    <cellStyle name="Standard 4 2 6 4 2 4 2" xfId="17405"/>
    <cellStyle name="Standard 4 2 6 4 2 4 3" xfId="17406"/>
    <cellStyle name="Standard 4 2 6 4 2 5" xfId="17407"/>
    <cellStyle name="Standard 4 2 6 4 2 5 2" xfId="17408"/>
    <cellStyle name="Standard 4 2 6 4 2 6" xfId="17409"/>
    <cellStyle name="Standard 4 2 6 4 2 7" xfId="17410"/>
    <cellStyle name="Standard 4 2 6 4 3" xfId="17411"/>
    <cellStyle name="Standard 4 2 6 4 3 2" xfId="17412"/>
    <cellStyle name="Standard 4 2 6 4 3 2 2" xfId="17413"/>
    <cellStyle name="Standard 4 2 6 4 3 2 3" xfId="17414"/>
    <cellStyle name="Standard 4 2 6 4 3 3" xfId="17415"/>
    <cellStyle name="Standard 4 2 6 4 3 3 2" xfId="17416"/>
    <cellStyle name="Standard 4 2 6 4 3 3 3" xfId="17417"/>
    <cellStyle name="Standard 4 2 6 4 3 4" xfId="17418"/>
    <cellStyle name="Standard 4 2 6 4 3 4 2" xfId="17419"/>
    <cellStyle name="Standard 4 2 6 4 3 5" xfId="17420"/>
    <cellStyle name="Standard 4 2 6 4 3 6" xfId="17421"/>
    <cellStyle name="Standard 4 2 6 4 4" xfId="17422"/>
    <cellStyle name="Standard 4 2 6 4 4 2" xfId="17423"/>
    <cellStyle name="Standard 4 2 6 4 4 3" xfId="17424"/>
    <cellStyle name="Standard 4 2 6 4 5" xfId="17425"/>
    <cellStyle name="Standard 4 2 6 4 5 2" xfId="17426"/>
    <cellStyle name="Standard 4 2 6 4 5 3" xfId="17427"/>
    <cellStyle name="Standard 4 2 6 4 6" xfId="17428"/>
    <cellStyle name="Standard 4 2 6 4 6 2" xfId="17429"/>
    <cellStyle name="Standard 4 2 6 4 7" xfId="17430"/>
    <cellStyle name="Standard 4 2 6 4 8" xfId="17431"/>
    <cellStyle name="Standard 4 2 6 5" xfId="17432"/>
    <cellStyle name="Standard 4 2 6 5 2" xfId="17433"/>
    <cellStyle name="Standard 4 2 6 5 2 2" xfId="17434"/>
    <cellStyle name="Standard 4 2 6 5 2 2 2" xfId="17435"/>
    <cellStyle name="Standard 4 2 6 5 2 2 3" xfId="17436"/>
    <cellStyle name="Standard 4 2 6 5 2 3" xfId="17437"/>
    <cellStyle name="Standard 4 2 6 5 2 3 2" xfId="17438"/>
    <cellStyle name="Standard 4 2 6 5 2 3 3" xfId="17439"/>
    <cellStyle name="Standard 4 2 6 5 2 4" xfId="17440"/>
    <cellStyle name="Standard 4 2 6 5 2 4 2" xfId="17441"/>
    <cellStyle name="Standard 4 2 6 5 2 5" xfId="17442"/>
    <cellStyle name="Standard 4 2 6 5 2 6" xfId="17443"/>
    <cellStyle name="Standard 4 2 6 5 3" xfId="17444"/>
    <cellStyle name="Standard 4 2 6 5 3 2" xfId="17445"/>
    <cellStyle name="Standard 4 2 6 5 3 3" xfId="17446"/>
    <cellStyle name="Standard 4 2 6 5 4" xfId="17447"/>
    <cellStyle name="Standard 4 2 6 5 4 2" xfId="17448"/>
    <cellStyle name="Standard 4 2 6 5 4 3" xfId="17449"/>
    <cellStyle name="Standard 4 2 6 5 5" xfId="17450"/>
    <cellStyle name="Standard 4 2 6 5 5 2" xfId="17451"/>
    <cellStyle name="Standard 4 2 6 5 6" xfId="17452"/>
    <cellStyle name="Standard 4 2 6 5 7" xfId="17453"/>
    <cellStyle name="Standard 4 2 6 6" xfId="17454"/>
    <cellStyle name="Standard 4 2 6 6 2" xfId="17455"/>
    <cellStyle name="Standard 4 2 6 6 2 2" xfId="17456"/>
    <cellStyle name="Standard 4 2 6 6 2 3" xfId="17457"/>
    <cellStyle name="Standard 4 2 6 6 3" xfId="17458"/>
    <cellStyle name="Standard 4 2 6 6 3 2" xfId="17459"/>
    <cellStyle name="Standard 4 2 6 6 3 3" xfId="17460"/>
    <cellStyle name="Standard 4 2 6 6 4" xfId="17461"/>
    <cellStyle name="Standard 4 2 6 6 4 2" xfId="17462"/>
    <cellStyle name="Standard 4 2 6 6 5" xfId="17463"/>
    <cellStyle name="Standard 4 2 6 6 6" xfId="17464"/>
    <cellStyle name="Standard 4 2 6 7" xfId="17465"/>
    <cellStyle name="Standard 4 2 6 7 2" xfId="17466"/>
    <cellStyle name="Standard 4 2 6 7 3" xfId="17467"/>
    <cellStyle name="Standard 4 2 6 8" xfId="17468"/>
    <cellStyle name="Standard 4 2 6 8 2" xfId="17469"/>
    <cellStyle name="Standard 4 2 6 8 3" xfId="17470"/>
    <cellStyle name="Standard 4 2 6 9" xfId="17471"/>
    <cellStyle name="Standard 4 2 6 9 2" xfId="17472"/>
    <cellStyle name="Standard 4 2 7" xfId="17473"/>
    <cellStyle name="Standard 4 2 7 10" xfId="17474"/>
    <cellStyle name="Standard 4 2 7 11" xfId="17475"/>
    <cellStyle name="Standard 4 2 7 2" xfId="17476"/>
    <cellStyle name="Standard 4 2 7 2 10" xfId="17477"/>
    <cellStyle name="Standard 4 2 7 2 2" xfId="17478"/>
    <cellStyle name="Standard 4 2 7 2 2 2" xfId="17479"/>
    <cellStyle name="Standard 4 2 7 2 2 2 2" xfId="17480"/>
    <cellStyle name="Standard 4 2 7 2 2 2 2 2" xfId="17481"/>
    <cellStyle name="Standard 4 2 7 2 2 2 2 2 2" xfId="17482"/>
    <cellStyle name="Standard 4 2 7 2 2 2 2 2 3" xfId="17483"/>
    <cellStyle name="Standard 4 2 7 2 2 2 2 3" xfId="17484"/>
    <cellStyle name="Standard 4 2 7 2 2 2 2 3 2" xfId="17485"/>
    <cellStyle name="Standard 4 2 7 2 2 2 2 3 3" xfId="17486"/>
    <cellStyle name="Standard 4 2 7 2 2 2 2 4" xfId="17487"/>
    <cellStyle name="Standard 4 2 7 2 2 2 2 4 2" xfId="17488"/>
    <cellStyle name="Standard 4 2 7 2 2 2 2 5" xfId="17489"/>
    <cellStyle name="Standard 4 2 7 2 2 2 2 6" xfId="17490"/>
    <cellStyle name="Standard 4 2 7 2 2 2 3" xfId="17491"/>
    <cellStyle name="Standard 4 2 7 2 2 2 3 2" xfId="17492"/>
    <cellStyle name="Standard 4 2 7 2 2 2 3 3" xfId="17493"/>
    <cellStyle name="Standard 4 2 7 2 2 2 4" xfId="17494"/>
    <cellStyle name="Standard 4 2 7 2 2 2 4 2" xfId="17495"/>
    <cellStyle name="Standard 4 2 7 2 2 2 4 3" xfId="17496"/>
    <cellStyle name="Standard 4 2 7 2 2 2 5" xfId="17497"/>
    <cellStyle name="Standard 4 2 7 2 2 2 5 2" xfId="17498"/>
    <cellStyle name="Standard 4 2 7 2 2 2 6" xfId="17499"/>
    <cellStyle name="Standard 4 2 7 2 2 2 7" xfId="17500"/>
    <cellStyle name="Standard 4 2 7 2 2 3" xfId="17501"/>
    <cellStyle name="Standard 4 2 7 2 2 3 2" xfId="17502"/>
    <cellStyle name="Standard 4 2 7 2 2 3 2 2" xfId="17503"/>
    <cellStyle name="Standard 4 2 7 2 2 3 2 3" xfId="17504"/>
    <cellStyle name="Standard 4 2 7 2 2 3 3" xfId="17505"/>
    <cellStyle name="Standard 4 2 7 2 2 3 3 2" xfId="17506"/>
    <cellStyle name="Standard 4 2 7 2 2 3 3 3" xfId="17507"/>
    <cellStyle name="Standard 4 2 7 2 2 3 4" xfId="17508"/>
    <cellStyle name="Standard 4 2 7 2 2 3 4 2" xfId="17509"/>
    <cellStyle name="Standard 4 2 7 2 2 3 5" xfId="17510"/>
    <cellStyle name="Standard 4 2 7 2 2 3 6" xfId="17511"/>
    <cellStyle name="Standard 4 2 7 2 2 4" xfId="17512"/>
    <cellStyle name="Standard 4 2 7 2 2 4 2" xfId="17513"/>
    <cellStyle name="Standard 4 2 7 2 2 4 3" xfId="17514"/>
    <cellStyle name="Standard 4 2 7 2 2 5" xfId="17515"/>
    <cellStyle name="Standard 4 2 7 2 2 5 2" xfId="17516"/>
    <cellStyle name="Standard 4 2 7 2 2 5 3" xfId="17517"/>
    <cellStyle name="Standard 4 2 7 2 2 6" xfId="17518"/>
    <cellStyle name="Standard 4 2 7 2 2 6 2" xfId="17519"/>
    <cellStyle name="Standard 4 2 7 2 2 7" xfId="17520"/>
    <cellStyle name="Standard 4 2 7 2 2 8" xfId="17521"/>
    <cellStyle name="Standard 4 2 7 2 3" xfId="17522"/>
    <cellStyle name="Standard 4 2 7 2 3 2" xfId="17523"/>
    <cellStyle name="Standard 4 2 7 2 3 2 2" xfId="17524"/>
    <cellStyle name="Standard 4 2 7 2 3 2 2 2" xfId="17525"/>
    <cellStyle name="Standard 4 2 7 2 3 2 2 2 2" xfId="17526"/>
    <cellStyle name="Standard 4 2 7 2 3 2 2 2 3" xfId="17527"/>
    <cellStyle name="Standard 4 2 7 2 3 2 2 3" xfId="17528"/>
    <cellStyle name="Standard 4 2 7 2 3 2 2 3 2" xfId="17529"/>
    <cellStyle name="Standard 4 2 7 2 3 2 2 3 3" xfId="17530"/>
    <cellStyle name="Standard 4 2 7 2 3 2 2 4" xfId="17531"/>
    <cellStyle name="Standard 4 2 7 2 3 2 2 4 2" xfId="17532"/>
    <cellStyle name="Standard 4 2 7 2 3 2 2 5" xfId="17533"/>
    <cellStyle name="Standard 4 2 7 2 3 2 2 6" xfId="17534"/>
    <cellStyle name="Standard 4 2 7 2 3 2 3" xfId="17535"/>
    <cellStyle name="Standard 4 2 7 2 3 2 3 2" xfId="17536"/>
    <cellStyle name="Standard 4 2 7 2 3 2 3 3" xfId="17537"/>
    <cellStyle name="Standard 4 2 7 2 3 2 4" xfId="17538"/>
    <cellStyle name="Standard 4 2 7 2 3 2 4 2" xfId="17539"/>
    <cellStyle name="Standard 4 2 7 2 3 2 4 3" xfId="17540"/>
    <cellStyle name="Standard 4 2 7 2 3 2 5" xfId="17541"/>
    <cellStyle name="Standard 4 2 7 2 3 2 5 2" xfId="17542"/>
    <cellStyle name="Standard 4 2 7 2 3 2 6" xfId="17543"/>
    <cellStyle name="Standard 4 2 7 2 3 2 7" xfId="17544"/>
    <cellStyle name="Standard 4 2 7 2 3 3" xfId="17545"/>
    <cellStyle name="Standard 4 2 7 2 3 3 2" xfId="17546"/>
    <cellStyle name="Standard 4 2 7 2 3 3 2 2" xfId="17547"/>
    <cellStyle name="Standard 4 2 7 2 3 3 2 3" xfId="17548"/>
    <cellStyle name="Standard 4 2 7 2 3 3 3" xfId="17549"/>
    <cellStyle name="Standard 4 2 7 2 3 3 3 2" xfId="17550"/>
    <cellStyle name="Standard 4 2 7 2 3 3 3 3" xfId="17551"/>
    <cellStyle name="Standard 4 2 7 2 3 3 4" xfId="17552"/>
    <cellStyle name="Standard 4 2 7 2 3 3 4 2" xfId="17553"/>
    <cellStyle name="Standard 4 2 7 2 3 3 5" xfId="17554"/>
    <cellStyle name="Standard 4 2 7 2 3 3 6" xfId="17555"/>
    <cellStyle name="Standard 4 2 7 2 3 4" xfId="17556"/>
    <cellStyle name="Standard 4 2 7 2 3 4 2" xfId="17557"/>
    <cellStyle name="Standard 4 2 7 2 3 4 3" xfId="17558"/>
    <cellStyle name="Standard 4 2 7 2 3 5" xfId="17559"/>
    <cellStyle name="Standard 4 2 7 2 3 5 2" xfId="17560"/>
    <cellStyle name="Standard 4 2 7 2 3 5 3" xfId="17561"/>
    <cellStyle name="Standard 4 2 7 2 3 6" xfId="17562"/>
    <cellStyle name="Standard 4 2 7 2 3 6 2" xfId="17563"/>
    <cellStyle name="Standard 4 2 7 2 3 7" xfId="17564"/>
    <cellStyle name="Standard 4 2 7 2 3 8" xfId="17565"/>
    <cellStyle name="Standard 4 2 7 2 4" xfId="17566"/>
    <cellStyle name="Standard 4 2 7 2 4 2" xfId="17567"/>
    <cellStyle name="Standard 4 2 7 2 4 2 2" xfId="17568"/>
    <cellStyle name="Standard 4 2 7 2 4 2 2 2" xfId="17569"/>
    <cellStyle name="Standard 4 2 7 2 4 2 2 3" xfId="17570"/>
    <cellStyle name="Standard 4 2 7 2 4 2 3" xfId="17571"/>
    <cellStyle name="Standard 4 2 7 2 4 2 3 2" xfId="17572"/>
    <cellStyle name="Standard 4 2 7 2 4 2 3 3" xfId="17573"/>
    <cellStyle name="Standard 4 2 7 2 4 2 4" xfId="17574"/>
    <cellStyle name="Standard 4 2 7 2 4 2 4 2" xfId="17575"/>
    <cellStyle name="Standard 4 2 7 2 4 2 5" xfId="17576"/>
    <cellStyle name="Standard 4 2 7 2 4 2 6" xfId="17577"/>
    <cellStyle name="Standard 4 2 7 2 4 3" xfId="17578"/>
    <cellStyle name="Standard 4 2 7 2 4 3 2" xfId="17579"/>
    <cellStyle name="Standard 4 2 7 2 4 3 3" xfId="17580"/>
    <cellStyle name="Standard 4 2 7 2 4 4" xfId="17581"/>
    <cellStyle name="Standard 4 2 7 2 4 4 2" xfId="17582"/>
    <cellStyle name="Standard 4 2 7 2 4 4 3" xfId="17583"/>
    <cellStyle name="Standard 4 2 7 2 4 5" xfId="17584"/>
    <cellStyle name="Standard 4 2 7 2 4 5 2" xfId="17585"/>
    <cellStyle name="Standard 4 2 7 2 4 6" xfId="17586"/>
    <cellStyle name="Standard 4 2 7 2 4 7" xfId="17587"/>
    <cellStyle name="Standard 4 2 7 2 5" xfId="17588"/>
    <cellStyle name="Standard 4 2 7 2 5 2" xfId="17589"/>
    <cellStyle name="Standard 4 2 7 2 5 2 2" xfId="17590"/>
    <cellStyle name="Standard 4 2 7 2 5 2 3" xfId="17591"/>
    <cellStyle name="Standard 4 2 7 2 5 3" xfId="17592"/>
    <cellStyle name="Standard 4 2 7 2 5 3 2" xfId="17593"/>
    <cellStyle name="Standard 4 2 7 2 5 3 3" xfId="17594"/>
    <cellStyle name="Standard 4 2 7 2 5 4" xfId="17595"/>
    <cellStyle name="Standard 4 2 7 2 5 4 2" xfId="17596"/>
    <cellStyle name="Standard 4 2 7 2 5 5" xfId="17597"/>
    <cellStyle name="Standard 4 2 7 2 5 6" xfId="17598"/>
    <cellStyle name="Standard 4 2 7 2 6" xfId="17599"/>
    <cellStyle name="Standard 4 2 7 2 6 2" xfId="17600"/>
    <cellStyle name="Standard 4 2 7 2 6 3" xfId="17601"/>
    <cellStyle name="Standard 4 2 7 2 7" xfId="17602"/>
    <cellStyle name="Standard 4 2 7 2 7 2" xfId="17603"/>
    <cellStyle name="Standard 4 2 7 2 7 3" xfId="17604"/>
    <cellStyle name="Standard 4 2 7 2 8" xfId="17605"/>
    <cellStyle name="Standard 4 2 7 2 8 2" xfId="17606"/>
    <cellStyle name="Standard 4 2 7 2 9" xfId="17607"/>
    <cellStyle name="Standard 4 2 7 3" xfId="17608"/>
    <cellStyle name="Standard 4 2 7 3 2" xfId="17609"/>
    <cellStyle name="Standard 4 2 7 3 2 2" xfId="17610"/>
    <cellStyle name="Standard 4 2 7 3 2 2 2" xfId="17611"/>
    <cellStyle name="Standard 4 2 7 3 2 2 2 2" xfId="17612"/>
    <cellStyle name="Standard 4 2 7 3 2 2 2 3" xfId="17613"/>
    <cellStyle name="Standard 4 2 7 3 2 2 3" xfId="17614"/>
    <cellStyle name="Standard 4 2 7 3 2 2 3 2" xfId="17615"/>
    <cellStyle name="Standard 4 2 7 3 2 2 3 3" xfId="17616"/>
    <cellStyle name="Standard 4 2 7 3 2 2 4" xfId="17617"/>
    <cellStyle name="Standard 4 2 7 3 2 2 4 2" xfId="17618"/>
    <cellStyle name="Standard 4 2 7 3 2 2 5" xfId="17619"/>
    <cellStyle name="Standard 4 2 7 3 2 2 6" xfId="17620"/>
    <cellStyle name="Standard 4 2 7 3 2 3" xfId="17621"/>
    <cellStyle name="Standard 4 2 7 3 2 3 2" xfId="17622"/>
    <cellStyle name="Standard 4 2 7 3 2 3 3" xfId="17623"/>
    <cellStyle name="Standard 4 2 7 3 2 4" xfId="17624"/>
    <cellStyle name="Standard 4 2 7 3 2 4 2" xfId="17625"/>
    <cellStyle name="Standard 4 2 7 3 2 4 3" xfId="17626"/>
    <cellStyle name="Standard 4 2 7 3 2 5" xfId="17627"/>
    <cellStyle name="Standard 4 2 7 3 2 5 2" xfId="17628"/>
    <cellStyle name="Standard 4 2 7 3 2 6" xfId="17629"/>
    <cellStyle name="Standard 4 2 7 3 2 7" xfId="17630"/>
    <cellStyle name="Standard 4 2 7 3 3" xfId="17631"/>
    <cellStyle name="Standard 4 2 7 3 3 2" xfId="17632"/>
    <cellStyle name="Standard 4 2 7 3 3 2 2" xfId="17633"/>
    <cellStyle name="Standard 4 2 7 3 3 2 3" xfId="17634"/>
    <cellStyle name="Standard 4 2 7 3 3 3" xfId="17635"/>
    <cellStyle name="Standard 4 2 7 3 3 3 2" xfId="17636"/>
    <cellStyle name="Standard 4 2 7 3 3 3 3" xfId="17637"/>
    <cellStyle name="Standard 4 2 7 3 3 4" xfId="17638"/>
    <cellStyle name="Standard 4 2 7 3 3 4 2" xfId="17639"/>
    <cellStyle name="Standard 4 2 7 3 3 5" xfId="17640"/>
    <cellStyle name="Standard 4 2 7 3 3 6" xfId="17641"/>
    <cellStyle name="Standard 4 2 7 3 4" xfId="17642"/>
    <cellStyle name="Standard 4 2 7 3 4 2" xfId="17643"/>
    <cellStyle name="Standard 4 2 7 3 4 3" xfId="17644"/>
    <cellStyle name="Standard 4 2 7 3 5" xfId="17645"/>
    <cellStyle name="Standard 4 2 7 3 5 2" xfId="17646"/>
    <cellStyle name="Standard 4 2 7 3 5 3" xfId="17647"/>
    <cellStyle name="Standard 4 2 7 3 6" xfId="17648"/>
    <cellStyle name="Standard 4 2 7 3 6 2" xfId="17649"/>
    <cellStyle name="Standard 4 2 7 3 7" xfId="17650"/>
    <cellStyle name="Standard 4 2 7 3 8" xfId="17651"/>
    <cellStyle name="Standard 4 2 7 4" xfId="17652"/>
    <cellStyle name="Standard 4 2 7 4 2" xfId="17653"/>
    <cellStyle name="Standard 4 2 7 4 2 2" xfId="17654"/>
    <cellStyle name="Standard 4 2 7 4 2 2 2" xfId="17655"/>
    <cellStyle name="Standard 4 2 7 4 2 2 2 2" xfId="17656"/>
    <cellStyle name="Standard 4 2 7 4 2 2 2 3" xfId="17657"/>
    <cellStyle name="Standard 4 2 7 4 2 2 3" xfId="17658"/>
    <cellStyle name="Standard 4 2 7 4 2 2 3 2" xfId="17659"/>
    <cellStyle name="Standard 4 2 7 4 2 2 3 3" xfId="17660"/>
    <cellStyle name="Standard 4 2 7 4 2 2 4" xfId="17661"/>
    <cellStyle name="Standard 4 2 7 4 2 2 4 2" xfId="17662"/>
    <cellStyle name="Standard 4 2 7 4 2 2 5" xfId="17663"/>
    <cellStyle name="Standard 4 2 7 4 2 2 6" xfId="17664"/>
    <cellStyle name="Standard 4 2 7 4 2 3" xfId="17665"/>
    <cellStyle name="Standard 4 2 7 4 2 3 2" xfId="17666"/>
    <cellStyle name="Standard 4 2 7 4 2 3 3" xfId="17667"/>
    <cellStyle name="Standard 4 2 7 4 2 4" xfId="17668"/>
    <cellStyle name="Standard 4 2 7 4 2 4 2" xfId="17669"/>
    <cellStyle name="Standard 4 2 7 4 2 4 3" xfId="17670"/>
    <cellStyle name="Standard 4 2 7 4 2 5" xfId="17671"/>
    <cellStyle name="Standard 4 2 7 4 2 5 2" xfId="17672"/>
    <cellStyle name="Standard 4 2 7 4 2 6" xfId="17673"/>
    <cellStyle name="Standard 4 2 7 4 2 7" xfId="17674"/>
    <cellStyle name="Standard 4 2 7 4 3" xfId="17675"/>
    <cellStyle name="Standard 4 2 7 4 3 2" xfId="17676"/>
    <cellStyle name="Standard 4 2 7 4 3 2 2" xfId="17677"/>
    <cellStyle name="Standard 4 2 7 4 3 2 3" xfId="17678"/>
    <cellStyle name="Standard 4 2 7 4 3 3" xfId="17679"/>
    <cellStyle name="Standard 4 2 7 4 3 3 2" xfId="17680"/>
    <cellStyle name="Standard 4 2 7 4 3 3 3" xfId="17681"/>
    <cellStyle name="Standard 4 2 7 4 3 4" xfId="17682"/>
    <cellStyle name="Standard 4 2 7 4 3 4 2" xfId="17683"/>
    <cellStyle name="Standard 4 2 7 4 3 5" xfId="17684"/>
    <cellStyle name="Standard 4 2 7 4 3 6" xfId="17685"/>
    <cellStyle name="Standard 4 2 7 4 4" xfId="17686"/>
    <cellStyle name="Standard 4 2 7 4 4 2" xfId="17687"/>
    <cellStyle name="Standard 4 2 7 4 4 3" xfId="17688"/>
    <cellStyle name="Standard 4 2 7 4 5" xfId="17689"/>
    <cellStyle name="Standard 4 2 7 4 5 2" xfId="17690"/>
    <cellStyle name="Standard 4 2 7 4 5 3" xfId="17691"/>
    <cellStyle name="Standard 4 2 7 4 6" xfId="17692"/>
    <cellStyle name="Standard 4 2 7 4 6 2" xfId="17693"/>
    <cellStyle name="Standard 4 2 7 4 7" xfId="17694"/>
    <cellStyle name="Standard 4 2 7 4 8" xfId="17695"/>
    <cellStyle name="Standard 4 2 7 5" xfId="17696"/>
    <cellStyle name="Standard 4 2 7 5 2" xfId="17697"/>
    <cellStyle name="Standard 4 2 7 5 2 2" xfId="17698"/>
    <cellStyle name="Standard 4 2 7 5 2 2 2" xfId="17699"/>
    <cellStyle name="Standard 4 2 7 5 2 2 3" xfId="17700"/>
    <cellStyle name="Standard 4 2 7 5 2 3" xfId="17701"/>
    <cellStyle name="Standard 4 2 7 5 2 3 2" xfId="17702"/>
    <cellStyle name="Standard 4 2 7 5 2 3 3" xfId="17703"/>
    <cellStyle name="Standard 4 2 7 5 2 4" xfId="17704"/>
    <cellStyle name="Standard 4 2 7 5 2 4 2" xfId="17705"/>
    <cellStyle name="Standard 4 2 7 5 2 5" xfId="17706"/>
    <cellStyle name="Standard 4 2 7 5 2 6" xfId="17707"/>
    <cellStyle name="Standard 4 2 7 5 3" xfId="17708"/>
    <cellStyle name="Standard 4 2 7 5 3 2" xfId="17709"/>
    <cellStyle name="Standard 4 2 7 5 3 3" xfId="17710"/>
    <cellStyle name="Standard 4 2 7 5 4" xfId="17711"/>
    <cellStyle name="Standard 4 2 7 5 4 2" xfId="17712"/>
    <cellStyle name="Standard 4 2 7 5 4 3" xfId="17713"/>
    <cellStyle name="Standard 4 2 7 5 5" xfId="17714"/>
    <cellStyle name="Standard 4 2 7 5 5 2" xfId="17715"/>
    <cellStyle name="Standard 4 2 7 5 6" xfId="17716"/>
    <cellStyle name="Standard 4 2 7 5 7" xfId="17717"/>
    <cellStyle name="Standard 4 2 7 6" xfId="17718"/>
    <cellStyle name="Standard 4 2 7 6 2" xfId="17719"/>
    <cellStyle name="Standard 4 2 7 6 2 2" xfId="17720"/>
    <cellStyle name="Standard 4 2 7 6 2 3" xfId="17721"/>
    <cellStyle name="Standard 4 2 7 6 3" xfId="17722"/>
    <cellStyle name="Standard 4 2 7 6 3 2" xfId="17723"/>
    <cellStyle name="Standard 4 2 7 6 3 3" xfId="17724"/>
    <cellStyle name="Standard 4 2 7 6 4" xfId="17725"/>
    <cellStyle name="Standard 4 2 7 6 4 2" xfId="17726"/>
    <cellStyle name="Standard 4 2 7 6 5" xfId="17727"/>
    <cellStyle name="Standard 4 2 7 6 6" xfId="17728"/>
    <cellStyle name="Standard 4 2 7 7" xfId="17729"/>
    <cellStyle name="Standard 4 2 7 7 2" xfId="17730"/>
    <cellStyle name="Standard 4 2 7 7 3" xfId="17731"/>
    <cellStyle name="Standard 4 2 7 8" xfId="17732"/>
    <cellStyle name="Standard 4 2 7 8 2" xfId="17733"/>
    <cellStyle name="Standard 4 2 7 8 3" xfId="17734"/>
    <cellStyle name="Standard 4 2 7 9" xfId="17735"/>
    <cellStyle name="Standard 4 2 7 9 2" xfId="17736"/>
    <cellStyle name="Standard 4 2 8" xfId="17737"/>
    <cellStyle name="Standard 4 2 8 10" xfId="17738"/>
    <cellStyle name="Standard 4 2 8 2" xfId="17739"/>
    <cellStyle name="Standard 4 2 8 2 2" xfId="17740"/>
    <cellStyle name="Standard 4 2 8 2 2 2" xfId="17741"/>
    <cellStyle name="Standard 4 2 8 2 2 2 2" xfId="17742"/>
    <cellStyle name="Standard 4 2 8 2 2 2 2 2" xfId="17743"/>
    <cellStyle name="Standard 4 2 8 2 2 2 2 3" xfId="17744"/>
    <cellStyle name="Standard 4 2 8 2 2 2 3" xfId="17745"/>
    <cellStyle name="Standard 4 2 8 2 2 2 3 2" xfId="17746"/>
    <cellStyle name="Standard 4 2 8 2 2 2 3 3" xfId="17747"/>
    <cellStyle name="Standard 4 2 8 2 2 2 4" xfId="17748"/>
    <cellStyle name="Standard 4 2 8 2 2 2 4 2" xfId="17749"/>
    <cellStyle name="Standard 4 2 8 2 2 2 5" xfId="17750"/>
    <cellStyle name="Standard 4 2 8 2 2 2 6" xfId="17751"/>
    <cellStyle name="Standard 4 2 8 2 2 3" xfId="17752"/>
    <cellStyle name="Standard 4 2 8 2 2 3 2" xfId="17753"/>
    <cellStyle name="Standard 4 2 8 2 2 3 3" xfId="17754"/>
    <cellStyle name="Standard 4 2 8 2 2 4" xfId="17755"/>
    <cellStyle name="Standard 4 2 8 2 2 4 2" xfId="17756"/>
    <cellStyle name="Standard 4 2 8 2 2 4 3" xfId="17757"/>
    <cellStyle name="Standard 4 2 8 2 2 5" xfId="17758"/>
    <cellStyle name="Standard 4 2 8 2 2 5 2" xfId="17759"/>
    <cellStyle name="Standard 4 2 8 2 2 6" xfId="17760"/>
    <cellStyle name="Standard 4 2 8 2 2 7" xfId="17761"/>
    <cellStyle name="Standard 4 2 8 2 3" xfId="17762"/>
    <cellStyle name="Standard 4 2 8 2 3 2" xfId="17763"/>
    <cellStyle name="Standard 4 2 8 2 3 2 2" xfId="17764"/>
    <cellStyle name="Standard 4 2 8 2 3 2 3" xfId="17765"/>
    <cellStyle name="Standard 4 2 8 2 3 3" xfId="17766"/>
    <cellStyle name="Standard 4 2 8 2 3 3 2" xfId="17767"/>
    <cellStyle name="Standard 4 2 8 2 3 3 3" xfId="17768"/>
    <cellStyle name="Standard 4 2 8 2 3 4" xfId="17769"/>
    <cellStyle name="Standard 4 2 8 2 3 4 2" xfId="17770"/>
    <cellStyle name="Standard 4 2 8 2 3 5" xfId="17771"/>
    <cellStyle name="Standard 4 2 8 2 3 6" xfId="17772"/>
    <cellStyle name="Standard 4 2 8 2 4" xfId="17773"/>
    <cellStyle name="Standard 4 2 8 2 4 2" xfId="17774"/>
    <cellStyle name="Standard 4 2 8 2 4 3" xfId="17775"/>
    <cellStyle name="Standard 4 2 8 2 5" xfId="17776"/>
    <cellStyle name="Standard 4 2 8 2 5 2" xfId="17777"/>
    <cellStyle name="Standard 4 2 8 2 5 3" xfId="17778"/>
    <cellStyle name="Standard 4 2 8 2 6" xfId="17779"/>
    <cellStyle name="Standard 4 2 8 2 6 2" xfId="17780"/>
    <cellStyle name="Standard 4 2 8 2 7" xfId="17781"/>
    <cellStyle name="Standard 4 2 8 2 8" xfId="17782"/>
    <cellStyle name="Standard 4 2 8 3" xfId="17783"/>
    <cellStyle name="Standard 4 2 8 3 2" xfId="17784"/>
    <cellStyle name="Standard 4 2 8 3 2 2" xfId="17785"/>
    <cellStyle name="Standard 4 2 8 3 2 2 2" xfId="17786"/>
    <cellStyle name="Standard 4 2 8 3 2 2 2 2" xfId="17787"/>
    <cellStyle name="Standard 4 2 8 3 2 2 2 3" xfId="17788"/>
    <cellStyle name="Standard 4 2 8 3 2 2 3" xfId="17789"/>
    <cellStyle name="Standard 4 2 8 3 2 2 3 2" xfId="17790"/>
    <cellStyle name="Standard 4 2 8 3 2 2 3 3" xfId="17791"/>
    <cellStyle name="Standard 4 2 8 3 2 2 4" xfId="17792"/>
    <cellStyle name="Standard 4 2 8 3 2 2 4 2" xfId="17793"/>
    <cellStyle name="Standard 4 2 8 3 2 2 5" xfId="17794"/>
    <cellStyle name="Standard 4 2 8 3 2 2 6" xfId="17795"/>
    <cellStyle name="Standard 4 2 8 3 2 3" xfId="17796"/>
    <cellStyle name="Standard 4 2 8 3 2 3 2" xfId="17797"/>
    <cellStyle name="Standard 4 2 8 3 2 3 3" xfId="17798"/>
    <cellStyle name="Standard 4 2 8 3 2 4" xfId="17799"/>
    <cellStyle name="Standard 4 2 8 3 2 4 2" xfId="17800"/>
    <cellStyle name="Standard 4 2 8 3 2 4 3" xfId="17801"/>
    <cellStyle name="Standard 4 2 8 3 2 5" xfId="17802"/>
    <cellStyle name="Standard 4 2 8 3 2 5 2" xfId="17803"/>
    <cellStyle name="Standard 4 2 8 3 2 6" xfId="17804"/>
    <cellStyle name="Standard 4 2 8 3 2 7" xfId="17805"/>
    <cellStyle name="Standard 4 2 8 3 3" xfId="17806"/>
    <cellStyle name="Standard 4 2 8 3 3 2" xfId="17807"/>
    <cellStyle name="Standard 4 2 8 3 3 2 2" xfId="17808"/>
    <cellStyle name="Standard 4 2 8 3 3 2 3" xfId="17809"/>
    <cellStyle name="Standard 4 2 8 3 3 3" xfId="17810"/>
    <cellStyle name="Standard 4 2 8 3 3 3 2" xfId="17811"/>
    <cellStyle name="Standard 4 2 8 3 3 3 3" xfId="17812"/>
    <cellStyle name="Standard 4 2 8 3 3 4" xfId="17813"/>
    <cellStyle name="Standard 4 2 8 3 3 4 2" xfId="17814"/>
    <cellStyle name="Standard 4 2 8 3 3 5" xfId="17815"/>
    <cellStyle name="Standard 4 2 8 3 3 6" xfId="17816"/>
    <cellStyle name="Standard 4 2 8 3 4" xfId="17817"/>
    <cellStyle name="Standard 4 2 8 3 4 2" xfId="17818"/>
    <cellStyle name="Standard 4 2 8 3 4 3" xfId="17819"/>
    <cellStyle name="Standard 4 2 8 3 5" xfId="17820"/>
    <cellStyle name="Standard 4 2 8 3 5 2" xfId="17821"/>
    <cellStyle name="Standard 4 2 8 3 5 3" xfId="17822"/>
    <cellStyle name="Standard 4 2 8 3 6" xfId="17823"/>
    <cellStyle name="Standard 4 2 8 3 6 2" xfId="17824"/>
    <cellStyle name="Standard 4 2 8 3 7" xfId="17825"/>
    <cellStyle name="Standard 4 2 8 3 8" xfId="17826"/>
    <cellStyle name="Standard 4 2 8 4" xfId="17827"/>
    <cellStyle name="Standard 4 2 8 4 2" xfId="17828"/>
    <cellStyle name="Standard 4 2 8 4 2 2" xfId="17829"/>
    <cellStyle name="Standard 4 2 8 4 2 2 2" xfId="17830"/>
    <cellStyle name="Standard 4 2 8 4 2 2 3" xfId="17831"/>
    <cellStyle name="Standard 4 2 8 4 2 3" xfId="17832"/>
    <cellStyle name="Standard 4 2 8 4 2 3 2" xfId="17833"/>
    <cellStyle name="Standard 4 2 8 4 2 3 3" xfId="17834"/>
    <cellStyle name="Standard 4 2 8 4 2 4" xfId="17835"/>
    <cellStyle name="Standard 4 2 8 4 2 4 2" xfId="17836"/>
    <cellStyle name="Standard 4 2 8 4 2 5" xfId="17837"/>
    <cellStyle name="Standard 4 2 8 4 2 6" xfId="17838"/>
    <cellStyle name="Standard 4 2 8 4 3" xfId="17839"/>
    <cellStyle name="Standard 4 2 8 4 3 2" xfId="17840"/>
    <cellStyle name="Standard 4 2 8 4 3 3" xfId="17841"/>
    <cellStyle name="Standard 4 2 8 4 4" xfId="17842"/>
    <cellStyle name="Standard 4 2 8 4 4 2" xfId="17843"/>
    <cellStyle name="Standard 4 2 8 4 4 3" xfId="17844"/>
    <cellStyle name="Standard 4 2 8 4 5" xfId="17845"/>
    <cellStyle name="Standard 4 2 8 4 5 2" xfId="17846"/>
    <cellStyle name="Standard 4 2 8 4 6" xfId="17847"/>
    <cellStyle name="Standard 4 2 8 4 7" xfId="17848"/>
    <cellStyle name="Standard 4 2 8 5" xfId="17849"/>
    <cellStyle name="Standard 4 2 8 5 2" xfId="17850"/>
    <cellStyle name="Standard 4 2 8 5 2 2" xfId="17851"/>
    <cellStyle name="Standard 4 2 8 5 2 3" xfId="17852"/>
    <cellStyle name="Standard 4 2 8 5 3" xfId="17853"/>
    <cellStyle name="Standard 4 2 8 5 3 2" xfId="17854"/>
    <cellStyle name="Standard 4 2 8 5 3 3" xfId="17855"/>
    <cellStyle name="Standard 4 2 8 5 4" xfId="17856"/>
    <cellStyle name="Standard 4 2 8 5 4 2" xfId="17857"/>
    <cellStyle name="Standard 4 2 8 5 5" xfId="17858"/>
    <cellStyle name="Standard 4 2 8 5 6" xfId="17859"/>
    <cellStyle name="Standard 4 2 8 6" xfId="17860"/>
    <cellStyle name="Standard 4 2 8 6 2" xfId="17861"/>
    <cellStyle name="Standard 4 2 8 6 3" xfId="17862"/>
    <cellStyle name="Standard 4 2 8 7" xfId="17863"/>
    <cellStyle name="Standard 4 2 8 7 2" xfId="17864"/>
    <cellStyle name="Standard 4 2 8 7 3" xfId="17865"/>
    <cellStyle name="Standard 4 2 8 8" xfId="17866"/>
    <cellStyle name="Standard 4 2 8 8 2" xfId="17867"/>
    <cellStyle name="Standard 4 2 8 9" xfId="17868"/>
    <cellStyle name="Standard 4 2 9" xfId="17869"/>
    <cellStyle name="Standard 4 2 9 2" xfId="17870"/>
    <cellStyle name="Standard 4 2 9 2 2" xfId="17871"/>
    <cellStyle name="Standard 4 2 9 2 2 2" xfId="17872"/>
    <cellStyle name="Standard 4 2 9 2 2 2 2" xfId="17873"/>
    <cellStyle name="Standard 4 2 9 2 2 2 2 2" xfId="17874"/>
    <cellStyle name="Standard 4 2 9 2 2 2 2 3" xfId="17875"/>
    <cellStyle name="Standard 4 2 9 2 2 2 3" xfId="17876"/>
    <cellStyle name="Standard 4 2 9 2 2 2 3 2" xfId="17877"/>
    <cellStyle name="Standard 4 2 9 2 2 2 3 3" xfId="17878"/>
    <cellStyle name="Standard 4 2 9 2 2 2 4" xfId="17879"/>
    <cellStyle name="Standard 4 2 9 2 2 2 4 2" xfId="17880"/>
    <cellStyle name="Standard 4 2 9 2 2 2 5" xfId="17881"/>
    <cellStyle name="Standard 4 2 9 2 2 2 6" xfId="17882"/>
    <cellStyle name="Standard 4 2 9 2 2 3" xfId="17883"/>
    <cellStyle name="Standard 4 2 9 2 2 3 2" xfId="17884"/>
    <cellStyle name="Standard 4 2 9 2 2 3 3" xfId="17885"/>
    <cellStyle name="Standard 4 2 9 2 2 4" xfId="17886"/>
    <cellStyle name="Standard 4 2 9 2 2 4 2" xfId="17887"/>
    <cellStyle name="Standard 4 2 9 2 2 4 3" xfId="17888"/>
    <cellStyle name="Standard 4 2 9 2 2 5" xfId="17889"/>
    <cellStyle name="Standard 4 2 9 2 2 5 2" xfId="17890"/>
    <cellStyle name="Standard 4 2 9 2 2 6" xfId="17891"/>
    <cellStyle name="Standard 4 2 9 2 2 7" xfId="17892"/>
    <cellStyle name="Standard 4 2 9 2 3" xfId="17893"/>
    <cellStyle name="Standard 4 2 9 2 3 2" xfId="17894"/>
    <cellStyle name="Standard 4 2 9 2 3 2 2" xfId="17895"/>
    <cellStyle name="Standard 4 2 9 2 3 2 3" xfId="17896"/>
    <cellStyle name="Standard 4 2 9 2 3 3" xfId="17897"/>
    <cellStyle name="Standard 4 2 9 2 3 3 2" xfId="17898"/>
    <cellStyle name="Standard 4 2 9 2 3 3 3" xfId="17899"/>
    <cellStyle name="Standard 4 2 9 2 3 4" xfId="17900"/>
    <cellStyle name="Standard 4 2 9 2 3 4 2" xfId="17901"/>
    <cellStyle name="Standard 4 2 9 2 3 5" xfId="17902"/>
    <cellStyle name="Standard 4 2 9 2 3 6" xfId="17903"/>
    <cellStyle name="Standard 4 2 9 2 4" xfId="17904"/>
    <cellStyle name="Standard 4 2 9 2 4 2" xfId="17905"/>
    <cellStyle name="Standard 4 2 9 2 4 3" xfId="17906"/>
    <cellStyle name="Standard 4 2 9 2 5" xfId="17907"/>
    <cellStyle name="Standard 4 2 9 2 5 2" xfId="17908"/>
    <cellStyle name="Standard 4 2 9 2 5 3" xfId="17909"/>
    <cellStyle name="Standard 4 2 9 2 6" xfId="17910"/>
    <cellStyle name="Standard 4 2 9 2 6 2" xfId="17911"/>
    <cellStyle name="Standard 4 2 9 2 7" xfId="17912"/>
    <cellStyle name="Standard 4 2 9 2 8" xfId="17913"/>
    <cellStyle name="Standard 4 2 9 3" xfId="17914"/>
    <cellStyle name="Standard 4 2 9 3 2" xfId="17915"/>
    <cellStyle name="Standard 4 2 9 3 2 2" xfId="17916"/>
    <cellStyle name="Standard 4 2 9 3 2 2 2" xfId="17917"/>
    <cellStyle name="Standard 4 2 9 3 2 2 3" xfId="17918"/>
    <cellStyle name="Standard 4 2 9 3 2 3" xfId="17919"/>
    <cellStyle name="Standard 4 2 9 3 2 3 2" xfId="17920"/>
    <cellStyle name="Standard 4 2 9 3 2 3 3" xfId="17921"/>
    <cellStyle name="Standard 4 2 9 3 2 4" xfId="17922"/>
    <cellStyle name="Standard 4 2 9 3 2 4 2" xfId="17923"/>
    <cellStyle name="Standard 4 2 9 3 2 5" xfId="17924"/>
    <cellStyle name="Standard 4 2 9 3 2 6" xfId="17925"/>
    <cellStyle name="Standard 4 2 9 3 3" xfId="17926"/>
    <cellStyle name="Standard 4 2 9 3 3 2" xfId="17927"/>
    <cellStyle name="Standard 4 2 9 3 3 3" xfId="17928"/>
    <cellStyle name="Standard 4 2 9 3 4" xfId="17929"/>
    <cellStyle name="Standard 4 2 9 3 4 2" xfId="17930"/>
    <cellStyle name="Standard 4 2 9 3 4 3" xfId="17931"/>
    <cellStyle name="Standard 4 2 9 3 5" xfId="17932"/>
    <cellStyle name="Standard 4 2 9 3 5 2" xfId="17933"/>
    <cellStyle name="Standard 4 2 9 3 6" xfId="17934"/>
    <cellStyle name="Standard 4 2 9 3 7" xfId="17935"/>
    <cellStyle name="Standard 4 2 9 4" xfId="17936"/>
    <cellStyle name="Standard 4 2 9 4 2" xfId="17937"/>
    <cellStyle name="Standard 4 2 9 4 2 2" xfId="17938"/>
    <cellStyle name="Standard 4 2 9 4 2 3" xfId="17939"/>
    <cellStyle name="Standard 4 2 9 4 3" xfId="17940"/>
    <cellStyle name="Standard 4 2 9 4 3 2" xfId="17941"/>
    <cellStyle name="Standard 4 2 9 4 3 3" xfId="17942"/>
    <cellStyle name="Standard 4 2 9 4 4" xfId="17943"/>
    <cellStyle name="Standard 4 2 9 4 4 2" xfId="17944"/>
    <cellStyle name="Standard 4 2 9 4 5" xfId="17945"/>
    <cellStyle name="Standard 4 2 9 4 6" xfId="17946"/>
    <cellStyle name="Standard 4 2 9 5" xfId="17947"/>
    <cellStyle name="Standard 4 2 9 5 2" xfId="17948"/>
    <cellStyle name="Standard 4 2 9 5 3" xfId="17949"/>
    <cellStyle name="Standard 4 2 9 6" xfId="17950"/>
    <cellStyle name="Standard 4 2 9 6 2" xfId="17951"/>
    <cellStyle name="Standard 4 2 9 6 3" xfId="17952"/>
    <cellStyle name="Standard 4 2 9 7" xfId="17953"/>
    <cellStyle name="Standard 4 2 9 7 2" xfId="17954"/>
    <cellStyle name="Standard 4 2 9 8" xfId="17955"/>
    <cellStyle name="Standard 4 2 9 9" xfId="17956"/>
    <cellStyle name="Standard 4 20" xfId="17957"/>
    <cellStyle name="Standard 4 21" xfId="17958"/>
    <cellStyle name="Standard 4 22" xfId="33114"/>
    <cellStyle name="Standard 4 23" xfId="33189"/>
    <cellStyle name="Standard 4 24" xfId="33264"/>
    <cellStyle name="Standard 4 25" xfId="33339"/>
    <cellStyle name="Standard 4 3" xfId="586"/>
    <cellStyle name="Standard 4 3 10" xfId="17959"/>
    <cellStyle name="Standard 4 3 10 2" xfId="17960"/>
    <cellStyle name="Standard 4 3 10 2 2" xfId="17961"/>
    <cellStyle name="Standard 4 3 10 2 2 2" xfId="17962"/>
    <cellStyle name="Standard 4 3 10 2 2 2 2" xfId="17963"/>
    <cellStyle name="Standard 4 3 10 2 2 2 3" xfId="17964"/>
    <cellStyle name="Standard 4 3 10 2 2 3" xfId="17965"/>
    <cellStyle name="Standard 4 3 10 2 2 3 2" xfId="17966"/>
    <cellStyle name="Standard 4 3 10 2 2 3 3" xfId="17967"/>
    <cellStyle name="Standard 4 3 10 2 2 4" xfId="17968"/>
    <cellStyle name="Standard 4 3 10 2 2 4 2" xfId="17969"/>
    <cellStyle name="Standard 4 3 10 2 2 5" xfId="17970"/>
    <cellStyle name="Standard 4 3 10 2 2 6" xfId="17971"/>
    <cellStyle name="Standard 4 3 10 2 3" xfId="17972"/>
    <cellStyle name="Standard 4 3 10 2 3 2" xfId="17973"/>
    <cellStyle name="Standard 4 3 10 2 3 3" xfId="17974"/>
    <cellStyle name="Standard 4 3 10 2 4" xfId="17975"/>
    <cellStyle name="Standard 4 3 10 2 4 2" xfId="17976"/>
    <cellStyle name="Standard 4 3 10 2 4 3" xfId="17977"/>
    <cellStyle name="Standard 4 3 10 2 5" xfId="17978"/>
    <cellStyle name="Standard 4 3 10 2 5 2" xfId="17979"/>
    <cellStyle name="Standard 4 3 10 2 6" xfId="17980"/>
    <cellStyle name="Standard 4 3 10 2 7" xfId="17981"/>
    <cellStyle name="Standard 4 3 10 3" xfId="17982"/>
    <cellStyle name="Standard 4 3 10 3 2" xfId="17983"/>
    <cellStyle name="Standard 4 3 10 3 2 2" xfId="17984"/>
    <cellStyle name="Standard 4 3 10 3 2 3" xfId="17985"/>
    <cellStyle name="Standard 4 3 10 3 3" xfId="17986"/>
    <cellStyle name="Standard 4 3 10 3 3 2" xfId="17987"/>
    <cellStyle name="Standard 4 3 10 3 3 3" xfId="17988"/>
    <cellStyle name="Standard 4 3 10 3 4" xfId="17989"/>
    <cellStyle name="Standard 4 3 10 3 4 2" xfId="17990"/>
    <cellStyle name="Standard 4 3 10 3 5" xfId="17991"/>
    <cellStyle name="Standard 4 3 10 3 6" xfId="17992"/>
    <cellStyle name="Standard 4 3 10 4" xfId="17993"/>
    <cellStyle name="Standard 4 3 10 4 2" xfId="17994"/>
    <cellStyle name="Standard 4 3 10 4 3" xfId="17995"/>
    <cellStyle name="Standard 4 3 10 5" xfId="17996"/>
    <cellStyle name="Standard 4 3 10 5 2" xfId="17997"/>
    <cellStyle name="Standard 4 3 10 5 3" xfId="17998"/>
    <cellStyle name="Standard 4 3 10 6" xfId="17999"/>
    <cellStyle name="Standard 4 3 10 6 2" xfId="18000"/>
    <cellStyle name="Standard 4 3 10 7" xfId="18001"/>
    <cellStyle name="Standard 4 3 10 8" xfId="18002"/>
    <cellStyle name="Standard 4 3 11" xfId="18003"/>
    <cellStyle name="Standard 4 3 11 2" xfId="18004"/>
    <cellStyle name="Standard 4 3 11 2 2" xfId="18005"/>
    <cellStyle name="Standard 4 3 11 2 2 2" xfId="18006"/>
    <cellStyle name="Standard 4 3 11 2 2 3" xfId="18007"/>
    <cellStyle name="Standard 4 3 11 2 3" xfId="18008"/>
    <cellStyle name="Standard 4 3 11 2 3 2" xfId="18009"/>
    <cellStyle name="Standard 4 3 11 2 3 3" xfId="18010"/>
    <cellStyle name="Standard 4 3 11 2 4" xfId="18011"/>
    <cellStyle name="Standard 4 3 11 2 4 2" xfId="18012"/>
    <cellStyle name="Standard 4 3 11 2 5" xfId="18013"/>
    <cellStyle name="Standard 4 3 11 2 6" xfId="18014"/>
    <cellStyle name="Standard 4 3 11 3" xfId="18015"/>
    <cellStyle name="Standard 4 3 11 3 2" xfId="18016"/>
    <cellStyle name="Standard 4 3 11 3 3" xfId="18017"/>
    <cellStyle name="Standard 4 3 11 4" xfId="18018"/>
    <cellStyle name="Standard 4 3 11 4 2" xfId="18019"/>
    <cellStyle name="Standard 4 3 11 4 3" xfId="18020"/>
    <cellStyle name="Standard 4 3 11 5" xfId="18021"/>
    <cellStyle name="Standard 4 3 11 5 2" xfId="18022"/>
    <cellStyle name="Standard 4 3 11 6" xfId="18023"/>
    <cellStyle name="Standard 4 3 11 7" xfId="18024"/>
    <cellStyle name="Standard 4 3 12" xfId="18025"/>
    <cellStyle name="Standard 4 3 12 2" xfId="18026"/>
    <cellStyle name="Standard 4 3 12 2 2" xfId="18027"/>
    <cellStyle name="Standard 4 3 12 2 3" xfId="18028"/>
    <cellStyle name="Standard 4 3 12 3" xfId="18029"/>
    <cellStyle name="Standard 4 3 12 3 2" xfId="18030"/>
    <cellStyle name="Standard 4 3 12 3 3" xfId="18031"/>
    <cellStyle name="Standard 4 3 12 4" xfId="18032"/>
    <cellStyle name="Standard 4 3 12 4 2" xfId="18033"/>
    <cellStyle name="Standard 4 3 12 5" xfId="18034"/>
    <cellStyle name="Standard 4 3 12 6" xfId="18035"/>
    <cellStyle name="Standard 4 3 13" xfId="18036"/>
    <cellStyle name="Standard 4 3 13 2" xfId="18037"/>
    <cellStyle name="Standard 4 3 13 3" xfId="18038"/>
    <cellStyle name="Standard 4 3 14" xfId="18039"/>
    <cellStyle name="Standard 4 3 14 2" xfId="18040"/>
    <cellStyle name="Standard 4 3 14 3" xfId="18041"/>
    <cellStyle name="Standard 4 3 15" xfId="18042"/>
    <cellStyle name="Standard 4 3 15 2" xfId="18043"/>
    <cellStyle name="Standard 4 3 16" xfId="18044"/>
    <cellStyle name="Standard 4 3 17" xfId="18045"/>
    <cellStyle name="Standard 4 3 2" xfId="587"/>
    <cellStyle name="Standard 4 3 2 10" xfId="18046"/>
    <cellStyle name="Standard 4 3 2 10 2" xfId="18047"/>
    <cellStyle name="Standard 4 3 2 10 2 2" xfId="18048"/>
    <cellStyle name="Standard 4 3 2 10 2 2 2" xfId="18049"/>
    <cellStyle name="Standard 4 3 2 10 2 2 3" xfId="18050"/>
    <cellStyle name="Standard 4 3 2 10 2 3" xfId="18051"/>
    <cellStyle name="Standard 4 3 2 10 2 3 2" xfId="18052"/>
    <cellStyle name="Standard 4 3 2 10 2 3 3" xfId="18053"/>
    <cellStyle name="Standard 4 3 2 10 2 4" xfId="18054"/>
    <cellStyle name="Standard 4 3 2 10 2 4 2" xfId="18055"/>
    <cellStyle name="Standard 4 3 2 10 2 5" xfId="18056"/>
    <cellStyle name="Standard 4 3 2 10 2 6" xfId="18057"/>
    <cellStyle name="Standard 4 3 2 10 3" xfId="18058"/>
    <cellStyle name="Standard 4 3 2 10 3 2" xfId="18059"/>
    <cellStyle name="Standard 4 3 2 10 3 3" xfId="18060"/>
    <cellStyle name="Standard 4 3 2 10 4" xfId="18061"/>
    <cellStyle name="Standard 4 3 2 10 4 2" xfId="18062"/>
    <cellStyle name="Standard 4 3 2 10 4 3" xfId="18063"/>
    <cellStyle name="Standard 4 3 2 10 5" xfId="18064"/>
    <cellStyle name="Standard 4 3 2 10 5 2" xfId="18065"/>
    <cellStyle name="Standard 4 3 2 10 6" xfId="18066"/>
    <cellStyle name="Standard 4 3 2 10 7" xfId="18067"/>
    <cellStyle name="Standard 4 3 2 11" xfId="18068"/>
    <cellStyle name="Standard 4 3 2 11 2" xfId="18069"/>
    <cellStyle name="Standard 4 3 2 11 2 2" xfId="18070"/>
    <cellStyle name="Standard 4 3 2 11 2 3" xfId="18071"/>
    <cellStyle name="Standard 4 3 2 11 3" xfId="18072"/>
    <cellStyle name="Standard 4 3 2 11 3 2" xfId="18073"/>
    <cellStyle name="Standard 4 3 2 11 3 3" xfId="18074"/>
    <cellStyle name="Standard 4 3 2 11 4" xfId="18075"/>
    <cellStyle name="Standard 4 3 2 11 4 2" xfId="18076"/>
    <cellStyle name="Standard 4 3 2 11 5" xfId="18077"/>
    <cellStyle name="Standard 4 3 2 11 6" xfId="18078"/>
    <cellStyle name="Standard 4 3 2 12" xfId="18079"/>
    <cellStyle name="Standard 4 3 2 12 2" xfId="18080"/>
    <cellStyle name="Standard 4 3 2 12 3" xfId="18081"/>
    <cellStyle name="Standard 4 3 2 13" xfId="18082"/>
    <cellStyle name="Standard 4 3 2 13 2" xfId="18083"/>
    <cellStyle name="Standard 4 3 2 13 3" xfId="18084"/>
    <cellStyle name="Standard 4 3 2 14" xfId="18085"/>
    <cellStyle name="Standard 4 3 2 14 2" xfId="18086"/>
    <cellStyle name="Standard 4 3 2 15" xfId="18087"/>
    <cellStyle name="Standard 4 3 2 16" xfId="18088"/>
    <cellStyle name="Standard 4 3 2 17" xfId="33463"/>
    <cellStyle name="Standard 4 3 2 2" xfId="18089"/>
    <cellStyle name="Standard 4 3 2 2 10" xfId="18090"/>
    <cellStyle name="Standard 4 3 2 2 10 2" xfId="18091"/>
    <cellStyle name="Standard 4 3 2 2 10 3" xfId="18092"/>
    <cellStyle name="Standard 4 3 2 2 11" xfId="18093"/>
    <cellStyle name="Standard 4 3 2 2 11 2" xfId="18094"/>
    <cellStyle name="Standard 4 3 2 2 11 3" xfId="18095"/>
    <cellStyle name="Standard 4 3 2 2 12" xfId="18096"/>
    <cellStyle name="Standard 4 3 2 2 12 2" xfId="18097"/>
    <cellStyle name="Standard 4 3 2 2 13" xfId="18098"/>
    <cellStyle name="Standard 4 3 2 2 14" xfId="18099"/>
    <cellStyle name="Standard 4 3 2 2 15" xfId="33464"/>
    <cellStyle name="Standard 4 3 2 2 2" xfId="18100"/>
    <cellStyle name="Standard 4 3 2 2 2 10" xfId="18101"/>
    <cellStyle name="Standard 4 3 2 2 2 10 2" xfId="18102"/>
    <cellStyle name="Standard 4 3 2 2 2 11" xfId="18103"/>
    <cellStyle name="Standard 4 3 2 2 2 12" xfId="18104"/>
    <cellStyle name="Standard 4 3 2 2 2 13" xfId="33465"/>
    <cellStyle name="Standard 4 3 2 2 2 2" xfId="18105"/>
    <cellStyle name="Standard 4 3 2 2 2 2 10" xfId="18106"/>
    <cellStyle name="Standard 4 3 2 2 2 2 11" xfId="18107"/>
    <cellStyle name="Standard 4 3 2 2 2 2 2" xfId="18108"/>
    <cellStyle name="Standard 4 3 2 2 2 2 2 10" xfId="18109"/>
    <cellStyle name="Standard 4 3 2 2 2 2 2 2" xfId="18110"/>
    <cellStyle name="Standard 4 3 2 2 2 2 2 2 2" xfId="18111"/>
    <cellStyle name="Standard 4 3 2 2 2 2 2 2 2 2" xfId="18112"/>
    <cellStyle name="Standard 4 3 2 2 2 2 2 2 2 2 2" xfId="18113"/>
    <cellStyle name="Standard 4 3 2 2 2 2 2 2 2 2 2 2" xfId="18114"/>
    <cellStyle name="Standard 4 3 2 2 2 2 2 2 2 2 2 3" xfId="18115"/>
    <cellStyle name="Standard 4 3 2 2 2 2 2 2 2 2 3" xfId="18116"/>
    <cellStyle name="Standard 4 3 2 2 2 2 2 2 2 2 3 2" xfId="18117"/>
    <cellStyle name="Standard 4 3 2 2 2 2 2 2 2 2 3 3" xfId="18118"/>
    <cellStyle name="Standard 4 3 2 2 2 2 2 2 2 2 4" xfId="18119"/>
    <cellStyle name="Standard 4 3 2 2 2 2 2 2 2 2 4 2" xfId="18120"/>
    <cellStyle name="Standard 4 3 2 2 2 2 2 2 2 2 5" xfId="18121"/>
    <cellStyle name="Standard 4 3 2 2 2 2 2 2 2 2 6" xfId="18122"/>
    <cellStyle name="Standard 4 3 2 2 2 2 2 2 2 3" xfId="18123"/>
    <cellStyle name="Standard 4 3 2 2 2 2 2 2 2 3 2" xfId="18124"/>
    <cellStyle name="Standard 4 3 2 2 2 2 2 2 2 3 3" xfId="18125"/>
    <cellStyle name="Standard 4 3 2 2 2 2 2 2 2 4" xfId="18126"/>
    <cellStyle name="Standard 4 3 2 2 2 2 2 2 2 4 2" xfId="18127"/>
    <cellStyle name="Standard 4 3 2 2 2 2 2 2 2 4 3" xfId="18128"/>
    <cellStyle name="Standard 4 3 2 2 2 2 2 2 2 5" xfId="18129"/>
    <cellStyle name="Standard 4 3 2 2 2 2 2 2 2 5 2" xfId="18130"/>
    <cellStyle name="Standard 4 3 2 2 2 2 2 2 2 6" xfId="18131"/>
    <cellStyle name="Standard 4 3 2 2 2 2 2 2 2 7" xfId="18132"/>
    <cellStyle name="Standard 4 3 2 2 2 2 2 2 3" xfId="18133"/>
    <cellStyle name="Standard 4 3 2 2 2 2 2 2 3 2" xfId="18134"/>
    <cellStyle name="Standard 4 3 2 2 2 2 2 2 3 2 2" xfId="18135"/>
    <cellStyle name="Standard 4 3 2 2 2 2 2 2 3 2 3" xfId="18136"/>
    <cellStyle name="Standard 4 3 2 2 2 2 2 2 3 3" xfId="18137"/>
    <cellStyle name="Standard 4 3 2 2 2 2 2 2 3 3 2" xfId="18138"/>
    <cellStyle name="Standard 4 3 2 2 2 2 2 2 3 3 3" xfId="18139"/>
    <cellStyle name="Standard 4 3 2 2 2 2 2 2 3 4" xfId="18140"/>
    <cellStyle name="Standard 4 3 2 2 2 2 2 2 3 4 2" xfId="18141"/>
    <cellStyle name="Standard 4 3 2 2 2 2 2 2 3 5" xfId="18142"/>
    <cellStyle name="Standard 4 3 2 2 2 2 2 2 3 6" xfId="18143"/>
    <cellStyle name="Standard 4 3 2 2 2 2 2 2 4" xfId="18144"/>
    <cellStyle name="Standard 4 3 2 2 2 2 2 2 4 2" xfId="18145"/>
    <cellStyle name="Standard 4 3 2 2 2 2 2 2 4 3" xfId="18146"/>
    <cellStyle name="Standard 4 3 2 2 2 2 2 2 5" xfId="18147"/>
    <cellStyle name="Standard 4 3 2 2 2 2 2 2 5 2" xfId="18148"/>
    <cellStyle name="Standard 4 3 2 2 2 2 2 2 5 3" xfId="18149"/>
    <cellStyle name="Standard 4 3 2 2 2 2 2 2 6" xfId="18150"/>
    <cellStyle name="Standard 4 3 2 2 2 2 2 2 6 2" xfId="18151"/>
    <cellStyle name="Standard 4 3 2 2 2 2 2 2 7" xfId="18152"/>
    <cellStyle name="Standard 4 3 2 2 2 2 2 2 8" xfId="18153"/>
    <cellStyle name="Standard 4 3 2 2 2 2 2 3" xfId="18154"/>
    <cellStyle name="Standard 4 3 2 2 2 2 2 3 2" xfId="18155"/>
    <cellStyle name="Standard 4 3 2 2 2 2 2 3 2 2" xfId="18156"/>
    <cellStyle name="Standard 4 3 2 2 2 2 2 3 2 2 2" xfId="18157"/>
    <cellStyle name="Standard 4 3 2 2 2 2 2 3 2 2 2 2" xfId="18158"/>
    <cellStyle name="Standard 4 3 2 2 2 2 2 3 2 2 2 3" xfId="18159"/>
    <cellStyle name="Standard 4 3 2 2 2 2 2 3 2 2 3" xfId="18160"/>
    <cellStyle name="Standard 4 3 2 2 2 2 2 3 2 2 3 2" xfId="18161"/>
    <cellStyle name="Standard 4 3 2 2 2 2 2 3 2 2 3 3" xfId="18162"/>
    <cellStyle name="Standard 4 3 2 2 2 2 2 3 2 2 4" xfId="18163"/>
    <cellStyle name="Standard 4 3 2 2 2 2 2 3 2 2 4 2" xfId="18164"/>
    <cellStyle name="Standard 4 3 2 2 2 2 2 3 2 2 5" xfId="18165"/>
    <cellStyle name="Standard 4 3 2 2 2 2 2 3 2 2 6" xfId="18166"/>
    <cellStyle name="Standard 4 3 2 2 2 2 2 3 2 3" xfId="18167"/>
    <cellStyle name="Standard 4 3 2 2 2 2 2 3 2 3 2" xfId="18168"/>
    <cellStyle name="Standard 4 3 2 2 2 2 2 3 2 3 3" xfId="18169"/>
    <cellStyle name="Standard 4 3 2 2 2 2 2 3 2 4" xfId="18170"/>
    <cellStyle name="Standard 4 3 2 2 2 2 2 3 2 4 2" xfId="18171"/>
    <cellStyle name="Standard 4 3 2 2 2 2 2 3 2 4 3" xfId="18172"/>
    <cellStyle name="Standard 4 3 2 2 2 2 2 3 2 5" xfId="18173"/>
    <cellStyle name="Standard 4 3 2 2 2 2 2 3 2 5 2" xfId="18174"/>
    <cellStyle name="Standard 4 3 2 2 2 2 2 3 2 6" xfId="18175"/>
    <cellStyle name="Standard 4 3 2 2 2 2 2 3 2 7" xfId="18176"/>
    <cellStyle name="Standard 4 3 2 2 2 2 2 3 3" xfId="18177"/>
    <cellStyle name="Standard 4 3 2 2 2 2 2 3 3 2" xfId="18178"/>
    <cellStyle name="Standard 4 3 2 2 2 2 2 3 3 2 2" xfId="18179"/>
    <cellStyle name="Standard 4 3 2 2 2 2 2 3 3 2 3" xfId="18180"/>
    <cellStyle name="Standard 4 3 2 2 2 2 2 3 3 3" xfId="18181"/>
    <cellStyle name="Standard 4 3 2 2 2 2 2 3 3 3 2" xfId="18182"/>
    <cellStyle name="Standard 4 3 2 2 2 2 2 3 3 3 3" xfId="18183"/>
    <cellStyle name="Standard 4 3 2 2 2 2 2 3 3 4" xfId="18184"/>
    <cellStyle name="Standard 4 3 2 2 2 2 2 3 3 4 2" xfId="18185"/>
    <cellStyle name="Standard 4 3 2 2 2 2 2 3 3 5" xfId="18186"/>
    <cellStyle name="Standard 4 3 2 2 2 2 2 3 3 6" xfId="18187"/>
    <cellStyle name="Standard 4 3 2 2 2 2 2 3 4" xfId="18188"/>
    <cellStyle name="Standard 4 3 2 2 2 2 2 3 4 2" xfId="18189"/>
    <cellStyle name="Standard 4 3 2 2 2 2 2 3 4 3" xfId="18190"/>
    <cellStyle name="Standard 4 3 2 2 2 2 2 3 5" xfId="18191"/>
    <cellStyle name="Standard 4 3 2 2 2 2 2 3 5 2" xfId="18192"/>
    <cellStyle name="Standard 4 3 2 2 2 2 2 3 5 3" xfId="18193"/>
    <cellStyle name="Standard 4 3 2 2 2 2 2 3 6" xfId="18194"/>
    <cellStyle name="Standard 4 3 2 2 2 2 2 3 6 2" xfId="18195"/>
    <cellStyle name="Standard 4 3 2 2 2 2 2 3 7" xfId="18196"/>
    <cellStyle name="Standard 4 3 2 2 2 2 2 3 8" xfId="18197"/>
    <cellStyle name="Standard 4 3 2 2 2 2 2 4" xfId="18198"/>
    <cellStyle name="Standard 4 3 2 2 2 2 2 4 2" xfId="18199"/>
    <cellStyle name="Standard 4 3 2 2 2 2 2 4 2 2" xfId="18200"/>
    <cellStyle name="Standard 4 3 2 2 2 2 2 4 2 2 2" xfId="18201"/>
    <cellStyle name="Standard 4 3 2 2 2 2 2 4 2 2 3" xfId="18202"/>
    <cellStyle name="Standard 4 3 2 2 2 2 2 4 2 3" xfId="18203"/>
    <cellStyle name="Standard 4 3 2 2 2 2 2 4 2 3 2" xfId="18204"/>
    <cellStyle name="Standard 4 3 2 2 2 2 2 4 2 3 3" xfId="18205"/>
    <cellStyle name="Standard 4 3 2 2 2 2 2 4 2 4" xfId="18206"/>
    <cellStyle name="Standard 4 3 2 2 2 2 2 4 2 4 2" xfId="18207"/>
    <cellStyle name="Standard 4 3 2 2 2 2 2 4 2 5" xfId="18208"/>
    <cellStyle name="Standard 4 3 2 2 2 2 2 4 2 6" xfId="18209"/>
    <cellStyle name="Standard 4 3 2 2 2 2 2 4 3" xfId="18210"/>
    <cellStyle name="Standard 4 3 2 2 2 2 2 4 3 2" xfId="18211"/>
    <cellStyle name="Standard 4 3 2 2 2 2 2 4 3 3" xfId="18212"/>
    <cellStyle name="Standard 4 3 2 2 2 2 2 4 4" xfId="18213"/>
    <cellStyle name="Standard 4 3 2 2 2 2 2 4 4 2" xfId="18214"/>
    <cellStyle name="Standard 4 3 2 2 2 2 2 4 4 3" xfId="18215"/>
    <cellStyle name="Standard 4 3 2 2 2 2 2 4 5" xfId="18216"/>
    <cellStyle name="Standard 4 3 2 2 2 2 2 4 5 2" xfId="18217"/>
    <cellStyle name="Standard 4 3 2 2 2 2 2 4 6" xfId="18218"/>
    <cellStyle name="Standard 4 3 2 2 2 2 2 4 7" xfId="18219"/>
    <cellStyle name="Standard 4 3 2 2 2 2 2 5" xfId="18220"/>
    <cellStyle name="Standard 4 3 2 2 2 2 2 5 2" xfId="18221"/>
    <cellStyle name="Standard 4 3 2 2 2 2 2 5 2 2" xfId="18222"/>
    <cellStyle name="Standard 4 3 2 2 2 2 2 5 2 3" xfId="18223"/>
    <cellStyle name="Standard 4 3 2 2 2 2 2 5 3" xfId="18224"/>
    <cellStyle name="Standard 4 3 2 2 2 2 2 5 3 2" xfId="18225"/>
    <cellStyle name="Standard 4 3 2 2 2 2 2 5 3 3" xfId="18226"/>
    <cellStyle name="Standard 4 3 2 2 2 2 2 5 4" xfId="18227"/>
    <cellStyle name="Standard 4 3 2 2 2 2 2 5 4 2" xfId="18228"/>
    <cellStyle name="Standard 4 3 2 2 2 2 2 5 5" xfId="18229"/>
    <cellStyle name="Standard 4 3 2 2 2 2 2 5 6" xfId="18230"/>
    <cellStyle name="Standard 4 3 2 2 2 2 2 6" xfId="18231"/>
    <cellStyle name="Standard 4 3 2 2 2 2 2 6 2" xfId="18232"/>
    <cellStyle name="Standard 4 3 2 2 2 2 2 6 3" xfId="18233"/>
    <cellStyle name="Standard 4 3 2 2 2 2 2 7" xfId="18234"/>
    <cellStyle name="Standard 4 3 2 2 2 2 2 7 2" xfId="18235"/>
    <cellStyle name="Standard 4 3 2 2 2 2 2 7 3" xfId="18236"/>
    <cellStyle name="Standard 4 3 2 2 2 2 2 8" xfId="18237"/>
    <cellStyle name="Standard 4 3 2 2 2 2 2 8 2" xfId="18238"/>
    <cellStyle name="Standard 4 3 2 2 2 2 2 9" xfId="18239"/>
    <cellStyle name="Standard 4 3 2 2 2 2 3" xfId="18240"/>
    <cellStyle name="Standard 4 3 2 2 2 2 3 2" xfId="18241"/>
    <cellStyle name="Standard 4 3 2 2 2 2 3 2 2" xfId="18242"/>
    <cellStyle name="Standard 4 3 2 2 2 2 3 2 2 2" xfId="18243"/>
    <cellStyle name="Standard 4 3 2 2 2 2 3 2 2 2 2" xfId="18244"/>
    <cellStyle name="Standard 4 3 2 2 2 2 3 2 2 2 3" xfId="18245"/>
    <cellStyle name="Standard 4 3 2 2 2 2 3 2 2 3" xfId="18246"/>
    <cellStyle name="Standard 4 3 2 2 2 2 3 2 2 3 2" xfId="18247"/>
    <cellStyle name="Standard 4 3 2 2 2 2 3 2 2 3 3" xfId="18248"/>
    <cellStyle name="Standard 4 3 2 2 2 2 3 2 2 4" xfId="18249"/>
    <cellStyle name="Standard 4 3 2 2 2 2 3 2 2 4 2" xfId="18250"/>
    <cellStyle name="Standard 4 3 2 2 2 2 3 2 2 5" xfId="18251"/>
    <cellStyle name="Standard 4 3 2 2 2 2 3 2 2 6" xfId="18252"/>
    <cellStyle name="Standard 4 3 2 2 2 2 3 2 3" xfId="18253"/>
    <cellStyle name="Standard 4 3 2 2 2 2 3 2 3 2" xfId="18254"/>
    <cellStyle name="Standard 4 3 2 2 2 2 3 2 3 3" xfId="18255"/>
    <cellStyle name="Standard 4 3 2 2 2 2 3 2 4" xfId="18256"/>
    <cellStyle name="Standard 4 3 2 2 2 2 3 2 4 2" xfId="18257"/>
    <cellStyle name="Standard 4 3 2 2 2 2 3 2 4 3" xfId="18258"/>
    <cellStyle name="Standard 4 3 2 2 2 2 3 2 5" xfId="18259"/>
    <cellStyle name="Standard 4 3 2 2 2 2 3 2 5 2" xfId="18260"/>
    <cellStyle name="Standard 4 3 2 2 2 2 3 2 6" xfId="18261"/>
    <cellStyle name="Standard 4 3 2 2 2 2 3 2 7" xfId="18262"/>
    <cellStyle name="Standard 4 3 2 2 2 2 3 3" xfId="18263"/>
    <cellStyle name="Standard 4 3 2 2 2 2 3 3 2" xfId="18264"/>
    <cellStyle name="Standard 4 3 2 2 2 2 3 3 2 2" xfId="18265"/>
    <cellStyle name="Standard 4 3 2 2 2 2 3 3 2 3" xfId="18266"/>
    <cellStyle name="Standard 4 3 2 2 2 2 3 3 3" xfId="18267"/>
    <cellStyle name="Standard 4 3 2 2 2 2 3 3 3 2" xfId="18268"/>
    <cellStyle name="Standard 4 3 2 2 2 2 3 3 3 3" xfId="18269"/>
    <cellStyle name="Standard 4 3 2 2 2 2 3 3 4" xfId="18270"/>
    <cellStyle name="Standard 4 3 2 2 2 2 3 3 4 2" xfId="18271"/>
    <cellStyle name="Standard 4 3 2 2 2 2 3 3 5" xfId="18272"/>
    <cellStyle name="Standard 4 3 2 2 2 2 3 3 6" xfId="18273"/>
    <cellStyle name="Standard 4 3 2 2 2 2 3 4" xfId="18274"/>
    <cellStyle name="Standard 4 3 2 2 2 2 3 4 2" xfId="18275"/>
    <cellStyle name="Standard 4 3 2 2 2 2 3 4 3" xfId="18276"/>
    <cellStyle name="Standard 4 3 2 2 2 2 3 5" xfId="18277"/>
    <cellStyle name="Standard 4 3 2 2 2 2 3 5 2" xfId="18278"/>
    <cellStyle name="Standard 4 3 2 2 2 2 3 5 3" xfId="18279"/>
    <cellStyle name="Standard 4 3 2 2 2 2 3 6" xfId="18280"/>
    <cellStyle name="Standard 4 3 2 2 2 2 3 6 2" xfId="18281"/>
    <cellStyle name="Standard 4 3 2 2 2 2 3 7" xfId="18282"/>
    <cellStyle name="Standard 4 3 2 2 2 2 3 8" xfId="18283"/>
    <cellStyle name="Standard 4 3 2 2 2 2 4" xfId="18284"/>
    <cellStyle name="Standard 4 3 2 2 2 2 4 2" xfId="18285"/>
    <cellStyle name="Standard 4 3 2 2 2 2 4 2 2" xfId="18286"/>
    <cellStyle name="Standard 4 3 2 2 2 2 4 2 2 2" xfId="18287"/>
    <cellStyle name="Standard 4 3 2 2 2 2 4 2 2 2 2" xfId="18288"/>
    <cellStyle name="Standard 4 3 2 2 2 2 4 2 2 2 3" xfId="18289"/>
    <cellStyle name="Standard 4 3 2 2 2 2 4 2 2 3" xfId="18290"/>
    <cellStyle name="Standard 4 3 2 2 2 2 4 2 2 3 2" xfId="18291"/>
    <cellStyle name="Standard 4 3 2 2 2 2 4 2 2 3 3" xfId="18292"/>
    <cellStyle name="Standard 4 3 2 2 2 2 4 2 2 4" xfId="18293"/>
    <cellStyle name="Standard 4 3 2 2 2 2 4 2 2 4 2" xfId="18294"/>
    <cellStyle name="Standard 4 3 2 2 2 2 4 2 2 5" xfId="18295"/>
    <cellStyle name="Standard 4 3 2 2 2 2 4 2 2 6" xfId="18296"/>
    <cellStyle name="Standard 4 3 2 2 2 2 4 2 3" xfId="18297"/>
    <cellStyle name="Standard 4 3 2 2 2 2 4 2 3 2" xfId="18298"/>
    <cellStyle name="Standard 4 3 2 2 2 2 4 2 3 3" xfId="18299"/>
    <cellStyle name="Standard 4 3 2 2 2 2 4 2 4" xfId="18300"/>
    <cellStyle name="Standard 4 3 2 2 2 2 4 2 4 2" xfId="18301"/>
    <cellStyle name="Standard 4 3 2 2 2 2 4 2 4 3" xfId="18302"/>
    <cellStyle name="Standard 4 3 2 2 2 2 4 2 5" xfId="18303"/>
    <cellStyle name="Standard 4 3 2 2 2 2 4 2 5 2" xfId="18304"/>
    <cellStyle name="Standard 4 3 2 2 2 2 4 2 6" xfId="18305"/>
    <cellStyle name="Standard 4 3 2 2 2 2 4 2 7" xfId="18306"/>
    <cellStyle name="Standard 4 3 2 2 2 2 4 3" xfId="18307"/>
    <cellStyle name="Standard 4 3 2 2 2 2 4 3 2" xfId="18308"/>
    <cellStyle name="Standard 4 3 2 2 2 2 4 3 2 2" xfId="18309"/>
    <cellStyle name="Standard 4 3 2 2 2 2 4 3 2 3" xfId="18310"/>
    <cellStyle name="Standard 4 3 2 2 2 2 4 3 3" xfId="18311"/>
    <cellStyle name="Standard 4 3 2 2 2 2 4 3 3 2" xfId="18312"/>
    <cellStyle name="Standard 4 3 2 2 2 2 4 3 3 3" xfId="18313"/>
    <cellStyle name="Standard 4 3 2 2 2 2 4 3 4" xfId="18314"/>
    <cellStyle name="Standard 4 3 2 2 2 2 4 3 4 2" xfId="18315"/>
    <cellStyle name="Standard 4 3 2 2 2 2 4 3 5" xfId="18316"/>
    <cellStyle name="Standard 4 3 2 2 2 2 4 3 6" xfId="18317"/>
    <cellStyle name="Standard 4 3 2 2 2 2 4 4" xfId="18318"/>
    <cellStyle name="Standard 4 3 2 2 2 2 4 4 2" xfId="18319"/>
    <cellStyle name="Standard 4 3 2 2 2 2 4 4 3" xfId="18320"/>
    <cellStyle name="Standard 4 3 2 2 2 2 4 5" xfId="18321"/>
    <cellStyle name="Standard 4 3 2 2 2 2 4 5 2" xfId="18322"/>
    <cellStyle name="Standard 4 3 2 2 2 2 4 5 3" xfId="18323"/>
    <cellStyle name="Standard 4 3 2 2 2 2 4 6" xfId="18324"/>
    <cellStyle name="Standard 4 3 2 2 2 2 4 6 2" xfId="18325"/>
    <cellStyle name="Standard 4 3 2 2 2 2 4 7" xfId="18326"/>
    <cellStyle name="Standard 4 3 2 2 2 2 4 8" xfId="18327"/>
    <cellStyle name="Standard 4 3 2 2 2 2 5" xfId="18328"/>
    <cellStyle name="Standard 4 3 2 2 2 2 5 2" xfId="18329"/>
    <cellStyle name="Standard 4 3 2 2 2 2 5 2 2" xfId="18330"/>
    <cellStyle name="Standard 4 3 2 2 2 2 5 2 2 2" xfId="18331"/>
    <cellStyle name="Standard 4 3 2 2 2 2 5 2 2 3" xfId="18332"/>
    <cellStyle name="Standard 4 3 2 2 2 2 5 2 3" xfId="18333"/>
    <cellStyle name="Standard 4 3 2 2 2 2 5 2 3 2" xfId="18334"/>
    <cellStyle name="Standard 4 3 2 2 2 2 5 2 3 3" xfId="18335"/>
    <cellStyle name="Standard 4 3 2 2 2 2 5 2 4" xfId="18336"/>
    <cellStyle name="Standard 4 3 2 2 2 2 5 2 4 2" xfId="18337"/>
    <cellStyle name="Standard 4 3 2 2 2 2 5 2 5" xfId="18338"/>
    <cellStyle name="Standard 4 3 2 2 2 2 5 2 6" xfId="18339"/>
    <cellStyle name="Standard 4 3 2 2 2 2 5 3" xfId="18340"/>
    <cellStyle name="Standard 4 3 2 2 2 2 5 3 2" xfId="18341"/>
    <cellStyle name="Standard 4 3 2 2 2 2 5 3 3" xfId="18342"/>
    <cellStyle name="Standard 4 3 2 2 2 2 5 4" xfId="18343"/>
    <cellStyle name="Standard 4 3 2 2 2 2 5 4 2" xfId="18344"/>
    <cellStyle name="Standard 4 3 2 2 2 2 5 4 3" xfId="18345"/>
    <cellStyle name="Standard 4 3 2 2 2 2 5 5" xfId="18346"/>
    <cellStyle name="Standard 4 3 2 2 2 2 5 5 2" xfId="18347"/>
    <cellStyle name="Standard 4 3 2 2 2 2 5 6" xfId="18348"/>
    <cellStyle name="Standard 4 3 2 2 2 2 5 7" xfId="18349"/>
    <cellStyle name="Standard 4 3 2 2 2 2 6" xfId="18350"/>
    <cellStyle name="Standard 4 3 2 2 2 2 6 2" xfId="18351"/>
    <cellStyle name="Standard 4 3 2 2 2 2 6 2 2" xfId="18352"/>
    <cellStyle name="Standard 4 3 2 2 2 2 6 2 3" xfId="18353"/>
    <cellStyle name="Standard 4 3 2 2 2 2 6 3" xfId="18354"/>
    <cellStyle name="Standard 4 3 2 2 2 2 6 3 2" xfId="18355"/>
    <cellStyle name="Standard 4 3 2 2 2 2 6 3 3" xfId="18356"/>
    <cellStyle name="Standard 4 3 2 2 2 2 6 4" xfId="18357"/>
    <cellStyle name="Standard 4 3 2 2 2 2 6 4 2" xfId="18358"/>
    <cellStyle name="Standard 4 3 2 2 2 2 6 5" xfId="18359"/>
    <cellStyle name="Standard 4 3 2 2 2 2 6 6" xfId="18360"/>
    <cellStyle name="Standard 4 3 2 2 2 2 7" xfId="18361"/>
    <cellStyle name="Standard 4 3 2 2 2 2 7 2" xfId="18362"/>
    <cellStyle name="Standard 4 3 2 2 2 2 7 3" xfId="18363"/>
    <cellStyle name="Standard 4 3 2 2 2 2 8" xfId="18364"/>
    <cellStyle name="Standard 4 3 2 2 2 2 8 2" xfId="18365"/>
    <cellStyle name="Standard 4 3 2 2 2 2 8 3" xfId="18366"/>
    <cellStyle name="Standard 4 3 2 2 2 2 9" xfId="18367"/>
    <cellStyle name="Standard 4 3 2 2 2 2 9 2" xfId="18368"/>
    <cellStyle name="Standard 4 3 2 2 2 3" xfId="18369"/>
    <cellStyle name="Standard 4 3 2 2 2 3 10" xfId="18370"/>
    <cellStyle name="Standard 4 3 2 2 2 3 2" xfId="18371"/>
    <cellStyle name="Standard 4 3 2 2 2 3 2 2" xfId="18372"/>
    <cellStyle name="Standard 4 3 2 2 2 3 2 2 2" xfId="18373"/>
    <cellStyle name="Standard 4 3 2 2 2 3 2 2 2 2" xfId="18374"/>
    <cellStyle name="Standard 4 3 2 2 2 3 2 2 2 2 2" xfId="18375"/>
    <cellStyle name="Standard 4 3 2 2 2 3 2 2 2 2 3" xfId="18376"/>
    <cellStyle name="Standard 4 3 2 2 2 3 2 2 2 3" xfId="18377"/>
    <cellStyle name="Standard 4 3 2 2 2 3 2 2 2 3 2" xfId="18378"/>
    <cellStyle name="Standard 4 3 2 2 2 3 2 2 2 3 3" xfId="18379"/>
    <cellStyle name="Standard 4 3 2 2 2 3 2 2 2 4" xfId="18380"/>
    <cellStyle name="Standard 4 3 2 2 2 3 2 2 2 4 2" xfId="18381"/>
    <cellStyle name="Standard 4 3 2 2 2 3 2 2 2 5" xfId="18382"/>
    <cellStyle name="Standard 4 3 2 2 2 3 2 2 2 6" xfId="18383"/>
    <cellStyle name="Standard 4 3 2 2 2 3 2 2 3" xfId="18384"/>
    <cellStyle name="Standard 4 3 2 2 2 3 2 2 3 2" xfId="18385"/>
    <cellStyle name="Standard 4 3 2 2 2 3 2 2 3 3" xfId="18386"/>
    <cellStyle name="Standard 4 3 2 2 2 3 2 2 4" xfId="18387"/>
    <cellStyle name="Standard 4 3 2 2 2 3 2 2 4 2" xfId="18388"/>
    <cellStyle name="Standard 4 3 2 2 2 3 2 2 4 3" xfId="18389"/>
    <cellStyle name="Standard 4 3 2 2 2 3 2 2 5" xfId="18390"/>
    <cellStyle name="Standard 4 3 2 2 2 3 2 2 5 2" xfId="18391"/>
    <cellStyle name="Standard 4 3 2 2 2 3 2 2 6" xfId="18392"/>
    <cellStyle name="Standard 4 3 2 2 2 3 2 2 7" xfId="18393"/>
    <cellStyle name="Standard 4 3 2 2 2 3 2 3" xfId="18394"/>
    <cellStyle name="Standard 4 3 2 2 2 3 2 3 2" xfId="18395"/>
    <cellStyle name="Standard 4 3 2 2 2 3 2 3 2 2" xfId="18396"/>
    <cellStyle name="Standard 4 3 2 2 2 3 2 3 2 3" xfId="18397"/>
    <cellStyle name="Standard 4 3 2 2 2 3 2 3 3" xfId="18398"/>
    <cellStyle name="Standard 4 3 2 2 2 3 2 3 3 2" xfId="18399"/>
    <cellStyle name="Standard 4 3 2 2 2 3 2 3 3 3" xfId="18400"/>
    <cellStyle name="Standard 4 3 2 2 2 3 2 3 4" xfId="18401"/>
    <cellStyle name="Standard 4 3 2 2 2 3 2 3 4 2" xfId="18402"/>
    <cellStyle name="Standard 4 3 2 2 2 3 2 3 5" xfId="18403"/>
    <cellStyle name="Standard 4 3 2 2 2 3 2 3 6" xfId="18404"/>
    <cellStyle name="Standard 4 3 2 2 2 3 2 4" xfId="18405"/>
    <cellStyle name="Standard 4 3 2 2 2 3 2 4 2" xfId="18406"/>
    <cellStyle name="Standard 4 3 2 2 2 3 2 4 3" xfId="18407"/>
    <cellStyle name="Standard 4 3 2 2 2 3 2 5" xfId="18408"/>
    <cellStyle name="Standard 4 3 2 2 2 3 2 5 2" xfId="18409"/>
    <cellStyle name="Standard 4 3 2 2 2 3 2 5 3" xfId="18410"/>
    <cellStyle name="Standard 4 3 2 2 2 3 2 6" xfId="18411"/>
    <cellStyle name="Standard 4 3 2 2 2 3 2 6 2" xfId="18412"/>
    <cellStyle name="Standard 4 3 2 2 2 3 2 7" xfId="18413"/>
    <cellStyle name="Standard 4 3 2 2 2 3 2 8" xfId="18414"/>
    <cellStyle name="Standard 4 3 2 2 2 3 3" xfId="18415"/>
    <cellStyle name="Standard 4 3 2 2 2 3 3 2" xfId="18416"/>
    <cellStyle name="Standard 4 3 2 2 2 3 3 2 2" xfId="18417"/>
    <cellStyle name="Standard 4 3 2 2 2 3 3 2 2 2" xfId="18418"/>
    <cellStyle name="Standard 4 3 2 2 2 3 3 2 2 2 2" xfId="18419"/>
    <cellStyle name="Standard 4 3 2 2 2 3 3 2 2 2 3" xfId="18420"/>
    <cellStyle name="Standard 4 3 2 2 2 3 3 2 2 3" xfId="18421"/>
    <cellStyle name="Standard 4 3 2 2 2 3 3 2 2 3 2" xfId="18422"/>
    <cellStyle name="Standard 4 3 2 2 2 3 3 2 2 3 3" xfId="18423"/>
    <cellStyle name="Standard 4 3 2 2 2 3 3 2 2 4" xfId="18424"/>
    <cellStyle name="Standard 4 3 2 2 2 3 3 2 2 4 2" xfId="18425"/>
    <cellStyle name="Standard 4 3 2 2 2 3 3 2 2 5" xfId="18426"/>
    <cellStyle name="Standard 4 3 2 2 2 3 3 2 2 6" xfId="18427"/>
    <cellStyle name="Standard 4 3 2 2 2 3 3 2 3" xfId="18428"/>
    <cellStyle name="Standard 4 3 2 2 2 3 3 2 3 2" xfId="18429"/>
    <cellStyle name="Standard 4 3 2 2 2 3 3 2 3 3" xfId="18430"/>
    <cellStyle name="Standard 4 3 2 2 2 3 3 2 4" xfId="18431"/>
    <cellStyle name="Standard 4 3 2 2 2 3 3 2 4 2" xfId="18432"/>
    <cellStyle name="Standard 4 3 2 2 2 3 3 2 4 3" xfId="18433"/>
    <cellStyle name="Standard 4 3 2 2 2 3 3 2 5" xfId="18434"/>
    <cellStyle name="Standard 4 3 2 2 2 3 3 2 5 2" xfId="18435"/>
    <cellStyle name="Standard 4 3 2 2 2 3 3 2 6" xfId="18436"/>
    <cellStyle name="Standard 4 3 2 2 2 3 3 2 7" xfId="18437"/>
    <cellStyle name="Standard 4 3 2 2 2 3 3 3" xfId="18438"/>
    <cellStyle name="Standard 4 3 2 2 2 3 3 3 2" xfId="18439"/>
    <cellStyle name="Standard 4 3 2 2 2 3 3 3 2 2" xfId="18440"/>
    <cellStyle name="Standard 4 3 2 2 2 3 3 3 2 3" xfId="18441"/>
    <cellStyle name="Standard 4 3 2 2 2 3 3 3 3" xfId="18442"/>
    <cellStyle name="Standard 4 3 2 2 2 3 3 3 3 2" xfId="18443"/>
    <cellStyle name="Standard 4 3 2 2 2 3 3 3 3 3" xfId="18444"/>
    <cellStyle name="Standard 4 3 2 2 2 3 3 3 4" xfId="18445"/>
    <cellStyle name="Standard 4 3 2 2 2 3 3 3 4 2" xfId="18446"/>
    <cellStyle name="Standard 4 3 2 2 2 3 3 3 5" xfId="18447"/>
    <cellStyle name="Standard 4 3 2 2 2 3 3 3 6" xfId="18448"/>
    <cellStyle name="Standard 4 3 2 2 2 3 3 4" xfId="18449"/>
    <cellStyle name="Standard 4 3 2 2 2 3 3 4 2" xfId="18450"/>
    <cellStyle name="Standard 4 3 2 2 2 3 3 4 3" xfId="18451"/>
    <cellStyle name="Standard 4 3 2 2 2 3 3 5" xfId="18452"/>
    <cellStyle name="Standard 4 3 2 2 2 3 3 5 2" xfId="18453"/>
    <cellStyle name="Standard 4 3 2 2 2 3 3 5 3" xfId="18454"/>
    <cellStyle name="Standard 4 3 2 2 2 3 3 6" xfId="18455"/>
    <cellStyle name="Standard 4 3 2 2 2 3 3 6 2" xfId="18456"/>
    <cellStyle name="Standard 4 3 2 2 2 3 3 7" xfId="18457"/>
    <cellStyle name="Standard 4 3 2 2 2 3 3 8" xfId="18458"/>
    <cellStyle name="Standard 4 3 2 2 2 3 4" xfId="18459"/>
    <cellStyle name="Standard 4 3 2 2 2 3 4 2" xfId="18460"/>
    <cellStyle name="Standard 4 3 2 2 2 3 4 2 2" xfId="18461"/>
    <cellStyle name="Standard 4 3 2 2 2 3 4 2 2 2" xfId="18462"/>
    <cellStyle name="Standard 4 3 2 2 2 3 4 2 2 3" xfId="18463"/>
    <cellStyle name="Standard 4 3 2 2 2 3 4 2 3" xfId="18464"/>
    <cellStyle name="Standard 4 3 2 2 2 3 4 2 3 2" xfId="18465"/>
    <cellStyle name="Standard 4 3 2 2 2 3 4 2 3 3" xfId="18466"/>
    <cellStyle name="Standard 4 3 2 2 2 3 4 2 4" xfId="18467"/>
    <cellStyle name="Standard 4 3 2 2 2 3 4 2 4 2" xfId="18468"/>
    <cellStyle name="Standard 4 3 2 2 2 3 4 2 5" xfId="18469"/>
    <cellStyle name="Standard 4 3 2 2 2 3 4 2 6" xfId="18470"/>
    <cellStyle name="Standard 4 3 2 2 2 3 4 3" xfId="18471"/>
    <cellStyle name="Standard 4 3 2 2 2 3 4 3 2" xfId="18472"/>
    <cellStyle name="Standard 4 3 2 2 2 3 4 3 3" xfId="18473"/>
    <cellStyle name="Standard 4 3 2 2 2 3 4 4" xfId="18474"/>
    <cellStyle name="Standard 4 3 2 2 2 3 4 4 2" xfId="18475"/>
    <cellStyle name="Standard 4 3 2 2 2 3 4 4 3" xfId="18476"/>
    <cellStyle name="Standard 4 3 2 2 2 3 4 5" xfId="18477"/>
    <cellStyle name="Standard 4 3 2 2 2 3 4 5 2" xfId="18478"/>
    <cellStyle name="Standard 4 3 2 2 2 3 4 6" xfId="18479"/>
    <cellStyle name="Standard 4 3 2 2 2 3 4 7" xfId="18480"/>
    <cellStyle name="Standard 4 3 2 2 2 3 5" xfId="18481"/>
    <cellStyle name="Standard 4 3 2 2 2 3 5 2" xfId="18482"/>
    <cellStyle name="Standard 4 3 2 2 2 3 5 2 2" xfId="18483"/>
    <cellStyle name="Standard 4 3 2 2 2 3 5 2 3" xfId="18484"/>
    <cellStyle name="Standard 4 3 2 2 2 3 5 3" xfId="18485"/>
    <cellStyle name="Standard 4 3 2 2 2 3 5 3 2" xfId="18486"/>
    <cellStyle name="Standard 4 3 2 2 2 3 5 3 3" xfId="18487"/>
    <cellStyle name="Standard 4 3 2 2 2 3 5 4" xfId="18488"/>
    <cellStyle name="Standard 4 3 2 2 2 3 5 4 2" xfId="18489"/>
    <cellStyle name="Standard 4 3 2 2 2 3 5 5" xfId="18490"/>
    <cellStyle name="Standard 4 3 2 2 2 3 5 6" xfId="18491"/>
    <cellStyle name="Standard 4 3 2 2 2 3 6" xfId="18492"/>
    <cellStyle name="Standard 4 3 2 2 2 3 6 2" xfId="18493"/>
    <cellStyle name="Standard 4 3 2 2 2 3 6 3" xfId="18494"/>
    <cellStyle name="Standard 4 3 2 2 2 3 7" xfId="18495"/>
    <cellStyle name="Standard 4 3 2 2 2 3 7 2" xfId="18496"/>
    <cellStyle name="Standard 4 3 2 2 2 3 7 3" xfId="18497"/>
    <cellStyle name="Standard 4 3 2 2 2 3 8" xfId="18498"/>
    <cellStyle name="Standard 4 3 2 2 2 3 8 2" xfId="18499"/>
    <cellStyle name="Standard 4 3 2 2 2 3 9" xfId="18500"/>
    <cellStyle name="Standard 4 3 2 2 2 4" xfId="18501"/>
    <cellStyle name="Standard 4 3 2 2 2 4 2" xfId="18502"/>
    <cellStyle name="Standard 4 3 2 2 2 4 2 2" xfId="18503"/>
    <cellStyle name="Standard 4 3 2 2 2 4 2 2 2" xfId="18504"/>
    <cellStyle name="Standard 4 3 2 2 2 4 2 2 2 2" xfId="18505"/>
    <cellStyle name="Standard 4 3 2 2 2 4 2 2 2 3" xfId="18506"/>
    <cellStyle name="Standard 4 3 2 2 2 4 2 2 3" xfId="18507"/>
    <cellStyle name="Standard 4 3 2 2 2 4 2 2 3 2" xfId="18508"/>
    <cellStyle name="Standard 4 3 2 2 2 4 2 2 3 3" xfId="18509"/>
    <cellStyle name="Standard 4 3 2 2 2 4 2 2 4" xfId="18510"/>
    <cellStyle name="Standard 4 3 2 2 2 4 2 2 4 2" xfId="18511"/>
    <cellStyle name="Standard 4 3 2 2 2 4 2 2 5" xfId="18512"/>
    <cellStyle name="Standard 4 3 2 2 2 4 2 2 6" xfId="18513"/>
    <cellStyle name="Standard 4 3 2 2 2 4 2 3" xfId="18514"/>
    <cellStyle name="Standard 4 3 2 2 2 4 2 3 2" xfId="18515"/>
    <cellStyle name="Standard 4 3 2 2 2 4 2 3 3" xfId="18516"/>
    <cellStyle name="Standard 4 3 2 2 2 4 2 4" xfId="18517"/>
    <cellStyle name="Standard 4 3 2 2 2 4 2 4 2" xfId="18518"/>
    <cellStyle name="Standard 4 3 2 2 2 4 2 4 3" xfId="18519"/>
    <cellStyle name="Standard 4 3 2 2 2 4 2 5" xfId="18520"/>
    <cellStyle name="Standard 4 3 2 2 2 4 2 5 2" xfId="18521"/>
    <cellStyle name="Standard 4 3 2 2 2 4 2 6" xfId="18522"/>
    <cellStyle name="Standard 4 3 2 2 2 4 2 7" xfId="18523"/>
    <cellStyle name="Standard 4 3 2 2 2 4 3" xfId="18524"/>
    <cellStyle name="Standard 4 3 2 2 2 4 3 2" xfId="18525"/>
    <cellStyle name="Standard 4 3 2 2 2 4 3 2 2" xfId="18526"/>
    <cellStyle name="Standard 4 3 2 2 2 4 3 2 3" xfId="18527"/>
    <cellStyle name="Standard 4 3 2 2 2 4 3 3" xfId="18528"/>
    <cellStyle name="Standard 4 3 2 2 2 4 3 3 2" xfId="18529"/>
    <cellStyle name="Standard 4 3 2 2 2 4 3 3 3" xfId="18530"/>
    <cellStyle name="Standard 4 3 2 2 2 4 3 4" xfId="18531"/>
    <cellStyle name="Standard 4 3 2 2 2 4 3 4 2" xfId="18532"/>
    <cellStyle name="Standard 4 3 2 2 2 4 3 5" xfId="18533"/>
    <cellStyle name="Standard 4 3 2 2 2 4 3 6" xfId="18534"/>
    <cellStyle name="Standard 4 3 2 2 2 4 4" xfId="18535"/>
    <cellStyle name="Standard 4 3 2 2 2 4 4 2" xfId="18536"/>
    <cellStyle name="Standard 4 3 2 2 2 4 4 3" xfId="18537"/>
    <cellStyle name="Standard 4 3 2 2 2 4 5" xfId="18538"/>
    <cellStyle name="Standard 4 3 2 2 2 4 5 2" xfId="18539"/>
    <cellStyle name="Standard 4 3 2 2 2 4 5 3" xfId="18540"/>
    <cellStyle name="Standard 4 3 2 2 2 4 6" xfId="18541"/>
    <cellStyle name="Standard 4 3 2 2 2 4 6 2" xfId="18542"/>
    <cellStyle name="Standard 4 3 2 2 2 4 7" xfId="18543"/>
    <cellStyle name="Standard 4 3 2 2 2 4 8" xfId="18544"/>
    <cellStyle name="Standard 4 3 2 2 2 5" xfId="18545"/>
    <cellStyle name="Standard 4 3 2 2 2 5 2" xfId="18546"/>
    <cellStyle name="Standard 4 3 2 2 2 5 2 2" xfId="18547"/>
    <cellStyle name="Standard 4 3 2 2 2 5 2 2 2" xfId="18548"/>
    <cellStyle name="Standard 4 3 2 2 2 5 2 2 2 2" xfId="18549"/>
    <cellStyle name="Standard 4 3 2 2 2 5 2 2 2 3" xfId="18550"/>
    <cellStyle name="Standard 4 3 2 2 2 5 2 2 3" xfId="18551"/>
    <cellStyle name="Standard 4 3 2 2 2 5 2 2 3 2" xfId="18552"/>
    <cellStyle name="Standard 4 3 2 2 2 5 2 2 3 3" xfId="18553"/>
    <cellStyle name="Standard 4 3 2 2 2 5 2 2 4" xfId="18554"/>
    <cellStyle name="Standard 4 3 2 2 2 5 2 2 4 2" xfId="18555"/>
    <cellStyle name="Standard 4 3 2 2 2 5 2 2 5" xfId="18556"/>
    <cellStyle name="Standard 4 3 2 2 2 5 2 2 6" xfId="18557"/>
    <cellStyle name="Standard 4 3 2 2 2 5 2 3" xfId="18558"/>
    <cellStyle name="Standard 4 3 2 2 2 5 2 3 2" xfId="18559"/>
    <cellStyle name="Standard 4 3 2 2 2 5 2 3 3" xfId="18560"/>
    <cellStyle name="Standard 4 3 2 2 2 5 2 4" xfId="18561"/>
    <cellStyle name="Standard 4 3 2 2 2 5 2 4 2" xfId="18562"/>
    <cellStyle name="Standard 4 3 2 2 2 5 2 4 3" xfId="18563"/>
    <cellStyle name="Standard 4 3 2 2 2 5 2 5" xfId="18564"/>
    <cellStyle name="Standard 4 3 2 2 2 5 2 5 2" xfId="18565"/>
    <cellStyle name="Standard 4 3 2 2 2 5 2 6" xfId="18566"/>
    <cellStyle name="Standard 4 3 2 2 2 5 2 7" xfId="18567"/>
    <cellStyle name="Standard 4 3 2 2 2 5 3" xfId="18568"/>
    <cellStyle name="Standard 4 3 2 2 2 5 3 2" xfId="18569"/>
    <cellStyle name="Standard 4 3 2 2 2 5 3 2 2" xfId="18570"/>
    <cellStyle name="Standard 4 3 2 2 2 5 3 2 3" xfId="18571"/>
    <cellStyle name="Standard 4 3 2 2 2 5 3 3" xfId="18572"/>
    <cellStyle name="Standard 4 3 2 2 2 5 3 3 2" xfId="18573"/>
    <cellStyle name="Standard 4 3 2 2 2 5 3 3 3" xfId="18574"/>
    <cellStyle name="Standard 4 3 2 2 2 5 3 4" xfId="18575"/>
    <cellStyle name="Standard 4 3 2 2 2 5 3 4 2" xfId="18576"/>
    <cellStyle name="Standard 4 3 2 2 2 5 3 5" xfId="18577"/>
    <cellStyle name="Standard 4 3 2 2 2 5 3 6" xfId="18578"/>
    <cellStyle name="Standard 4 3 2 2 2 5 4" xfId="18579"/>
    <cellStyle name="Standard 4 3 2 2 2 5 4 2" xfId="18580"/>
    <cellStyle name="Standard 4 3 2 2 2 5 4 3" xfId="18581"/>
    <cellStyle name="Standard 4 3 2 2 2 5 5" xfId="18582"/>
    <cellStyle name="Standard 4 3 2 2 2 5 5 2" xfId="18583"/>
    <cellStyle name="Standard 4 3 2 2 2 5 5 3" xfId="18584"/>
    <cellStyle name="Standard 4 3 2 2 2 5 6" xfId="18585"/>
    <cellStyle name="Standard 4 3 2 2 2 5 6 2" xfId="18586"/>
    <cellStyle name="Standard 4 3 2 2 2 5 7" xfId="18587"/>
    <cellStyle name="Standard 4 3 2 2 2 5 8" xfId="18588"/>
    <cellStyle name="Standard 4 3 2 2 2 6" xfId="18589"/>
    <cellStyle name="Standard 4 3 2 2 2 6 2" xfId="18590"/>
    <cellStyle name="Standard 4 3 2 2 2 6 2 2" xfId="18591"/>
    <cellStyle name="Standard 4 3 2 2 2 6 2 2 2" xfId="18592"/>
    <cellStyle name="Standard 4 3 2 2 2 6 2 2 3" xfId="18593"/>
    <cellStyle name="Standard 4 3 2 2 2 6 2 3" xfId="18594"/>
    <cellStyle name="Standard 4 3 2 2 2 6 2 3 2" xfId="18595"/>
    <cellStyle name="Standard 4 3 2 2 2 6 2 3 3" xfId="18596"/>
    <cellStyle name="Standard 4 3 2 2 2 6 2 4" xfId="18597"/>
    <cellStyle name="Standard 4 3 2 2 2 6 2 4 2" xfId="18598"/>
    <cellStyle name="Standard 4 3 2 2 2 6 2 5" xfId="18599"/>
    <cellStyle name="Standard 4 3 2 2 2 6 2 6" xfId="18600"/>
    <cellStyle name="Standard 4 3 2 2 2 6 3" xfId="18601"/>
    <cellStyle name="Standard 4 3 2 2 2 6 3 2" xfId="18602"/>
    <cellStyle name="Standard 4 3 2 2 2 6 3 3" xfId="18603"/>
    <cellStyle name="Standard 4 3 2 2 2 6 4" xfId="18604"/>
    <cellStyle name="Standard 4 3 2 2 2 6 4 2" xfId="18605"/>
    <cellStyle name="Standard 4 3 2 2 2 6 4 3" xfId="18606"/>
    <cellStyle name="Standard 4 3 2 2 2 6 5" xfId="18607"/>
    <cellStyle name="Standard 4 3 2 2 2 6 5 2" xfId="18608"/>
    <cellStyle name="Standard 4 3 2 2 2 6 6" xfId="18609"/>
    <cellStyle name="Standard 4 3 2 2 2 6 7" xfId="18610"/>
    <cellStyle name="Standard 4 3 2 2 2 7" xfId="18611"/>
    <cellStyle name="Standard 4 3 2 2 2 7 2" xfId="18612"/>
    <cellStyle name="Standard 4 3 2 2 2 7 2 2" xfId="18613"/>
    <cellStyle name="Standard 4 3 2 2 2 7 2 3" xfId="18614"/>
    <cellStyle name="Standard 4 3 2 2 2 7 3" xfId="18615"/>
    <cellStyle name="Standard 4 3 2 2 2 7 3 2" xfId="18616"/>
    <cellStyle name="Standard 4 3 2 2 2 7 3 3" xfId="18617"/>
    <cellStyle name="Standard 4 3 2 2 2 7 4" xfId="18618"/>
    <cellStyle name="Standard 4 3 2 2 2 7 4 2" xfId="18619"/>
    <cellStyle name="Standard 4 3 2 2 2 7 5" xfId="18620"/>
    <cellStyle name="Standard 4 3 2 2 2 7 6" xfId="18621"/>
    <cellStyle name="Standard 4 3 2 2 2 8" xfId="18622"/>
    <cellStyle name="Standard 4 3 2 2 2 8 2" xfId="18623"/>
    <cellStyle name="Standard 4 3 2 2 2 8 3" xfId="18624"/>
    <cellStyle name="Standard 4 3 2 2 2 9" xfId="18625"/>
    <cellStyle name="Standard 4 3 2 2 2 9 2" xfId="18626"/>
    <cellStyle name="Standard 4 3 2 2 2 9 3" xfId="18627"/>
    <cellStyle name="Standard 4 3 2 2 3" xfId="18628"/>
    <cellStyle name="Standard 4 3 2 2 3 10" xfId="18629"/>
    <cellStyle name="Standard 4 3 2 2 3 11" xfId="18630"/>
    <cellStyle name="Standard 4 3 2 2 3 2" xfId="18631"/>
    <cellStyle name="Standard 4 3 2 2 3 2 10" xfId="18632"/>
    <cellStyle name="Standard 4 3 2 2 3 2 2" xfId="18633"/>
    <cellStyle name="Standard 4 3 2 2 3 2 2 2" xfId="18634"/>
    <cellStyle name="Standard 4 3 2 2 3 2 2 2 2" xfId="18635"/>
    <cellStyle name="Standard 4 3 2 2 3 2 2 2 2 2" xfId="18636"/>
    <cellStyle name="Standard 4 3 2 2 3 2 2 2 2 2 2" xfId="18637"/>
    <cellStyle name="Standard 4 3 2 2 3 2 2 2 2 2 3" xfId="18638"/>
    <cellStyle name="Standard 4 3 2 2 3 2 2 2 2 3" xfId="18639"/>
    <cellStyle name="Standard 4 3 2 2 3 2 2 2 2 3 2" xfId="18640"/>
    <cellStyle name="Standard 4 3 2 2 3 2 2 2 2 3 3" xfId="18641"/>
    <cellStyle name="Standard 4 3 2 2 3 2 2 2 2 4" xfId="18642"/>
    <cellStyle name="Standard 4 3 2 2 3 2 2 2 2 4 2" xfId="18643"/>
    <cellStyle name="Standard 4 3 2 2 3 2 2 2 2 5" xfId="18644"/>
    <cellStyle name="Standard 4 3 2 2 3 2 2 2 2 6" xfId="18645"/>
    <cellStyle name="Standard 4 3 2 2 3 2 2 2 3" xfId="18646"/>
    <cellStyle name="Standard 4 3 2 2 3 2 2 2 3 2" xfId="18647"/>
    <cellStyle name="Standard 4 3 2 2 3 2 2 2 3 3" xfId="18648"/>
    <cellStyle name="Standard 4 3 2 2 3 2 2 2 4" xfId="18649"/>
    <cellStyle name="Standard 4 3 2 2 3 2 2 2 4 2" xfId="18650"/>
    <cellStyle name="Standard 4 3 2 2 3 2 2 2 4 3" xfId="18651"/>
    <cellStyle name="Standard 4 3 2 2 3 2 2 2 5" xfId="18652"/>
    <cellStyle name="Standard 4 3 2 2 3 2 2 2 5 2" xfId="18653"/>
    <cellStyle name="Standard 4 3 2 2 3 2 2 2 6" xfId="18654"/>
    <cellStyle name="Standard 4 3 2 2 3 2 2 2 7" xfId="18655"/>
    <cellStyle name="Standard 4 3 2 2 3 2 2 3" xfId="18656"/>
    <cellStyle name="Standard 4 3 2 2 3 2 2 3 2" xfId="18657"/>
    <cellStyle name="Standard 4 3 2 2 3 2 2 3 2 2" xfId="18658"/>
    <cellStyle name="Standard 4 3 2 2 3 2 2 3 2 3" xfId="18659"/>
    <cellStyle name="Standard 4 3 2 2 3 2 2 3 3" xfId="18660"/>
    <cellStyle name="Standard 4 3 2 2 3 2 2 3 3 2" xfId="18661"/>
    <cellStyle name="Standard 4 3 2 2 3 2 2 3 3 3" xfId="18662"/>
    <cellStyle name="Standard 4 3 2 2 3 2 2 3 4" xfId="18663"/>
    <cellStyle name="Standard 4 3 2 2 3 2 2 3 4 2" xfId="18664"/>
    <cellStyle name="Standard 4 3 2 2 3 2 2 3 5" xfId="18665"/>
    <cellStyle name="Standard 4 3 2 2 3 2 2 3 6" xfId="18666"/>
    <cellStyle name="Standard 4 3 2 2 3 2 2 4" xfId="18667"/>
    <cellStyle name="Standard 4 3 2 2 3 2 2 4 2" xfId="18668"/>
    <cellStyle name="Standard 4 3 2 2 3 2 2 4 3" xfId="18669"/>
    <cellStyle name="Standard 4 3 2 2 3 2 2 5" xfId="18670"/>
    <cellStyle name="Standard 4 3 2 2 3 2 2 5 2" xfId="18671"/>
    <cellStyle name="Standard 4 3 2 2 3 2 2 5 3" xfId="18672"/>
    <cellStyle name="Standard 4 3 2 2 3 2 2 6" xfId="18673"/>
    <cellStyle name="Standard 4 3 2 2 3 2 2 6 2" xfId="18674"/>
    <cellStyle name="Standard 4 3 2 2 3 2 2 7" xfId="18675"/>
    <cellStyle name="Standard 4 3 2 2 3 2 2 8" xfId="18676"/>
    <cellStyle name="Standard 4 3 2 2 3 2 3" xfId="18677"/>
    <cellStyle name="Standard 4 3 2 2 3 2 3 2" xfId="18678"/>
    <cellStyle name="Standard 4 3 2 2 3 2 3 2 2" xfId="18679"/>
    <cellStyle name="Standard 4 3 2 2 3 2 3 2 2 2" xfId="18680"/>
    <cellStyle name="Standard 4 3 2 2 3 2 3 2 2 2 2" xfId="18681"/>
    <cellStyle name="Standard 4 3 2 2 3 2 3 2 2 2 3" xfId="18682"/>
    <cellStyle name="Standard 4 3 2 2 3 2 3 2 2 3" xfId="18683"/>
    <cellStyle name="Standard 4 3 2 2 3 2 3 2 2 3 2" xfId="18684"/>
    <cellStyle name="Standard 4 3 2 2 3 2 3 2 2 3 3" xfId="18685"/>
    <cellStyle name="Standard 4 3 2 2 3 2 3 2 2 4" xfId="18686"/>
    <cellStyle name="Standard 4 3 2 2 3 2 3 2 2 4 2" xfId="18687"/>
    <cellStyle name="Standard 4 3 2 2 3 2 3 2 2 5" xfId="18688"/>
    <cellStyle name="Standard 4 3 2 2 3 2 3 2 2 6" xfId="18689"/>
    <cellStyle name="Standard 4 3 2 2 3 2 3 2 3" xfId="18690"/>
    <cellStyle name="Standard 4 3 2 2 3 2 3 2 3 2" xfId="18691"/>
    <cellStyle name="Standard 4 3 2 2 3 2 3 2 3 3" xfId="18692"/>
    <cellStyle name="Standard 4 3 2 2 3 2 3 2 4" xfId="18693"/>
    <cellStyle name="Standard 4 3 2 2 3 2 3 2 4 2" xfId="18694"/>
    <cellStyle name="Standard 4 3 2 2 3 2 3 2 4 3" xfId="18695"/>
    <cellStyle name="Standard 4 3 2 2 3 2 3 2 5" xfId="18696"/>
    <cellStyle name="Standard 4 3 2 2 3 2 3 2 5 2" xfId="18697"/>
    <cellStyle name="Standard 4 3 2 2 3 2 3 2 6" xfId="18698"/>
    <cellStyle name="Standard 4 3 2 2 3 2 3 2 7" xfId="18699"/>
    <cellStyle name="Standard 4 3 2 2 3 2 3 3" xfId="18700"/>
    <cellStyle name="Standard 4 3 2 2 3 2 3 3 2" xfId="18701"/>
    <cellStyle name="Standard 4 3 2 2 3 2 3 3 2 2" xfId="18702"/>
    <cellStyle name="Standard 4 3 2 2 3 2 3 3 2 3" xfId="18703"/>
    <cellStyle name="Standard 4 3 2 2 3 2 3 3 3" xfId="18704"/>
    <cellStyle name="Standard 4 3 2 2 3 2 3 3 3 2" xfId="18705"/>
    <cellStyle name="Standard 4 3 2 2 3 2 3 3 3 3" xfId="18706"/>
    <cellStyle name="Standard 4 3 2 2 3 2 3 3 4" xfId="18707"/>
    <cellStyle name="Standard 4 3 2 2 3 2 3 3 4 2" xfId="18708"/>
    <cellStyle name="Standard 4 3 2 2 3 2 3 3 5" xfId="18709"/>
    <cellStyle name="Standard 4 3 2 2 3 2 3 3 6" xfId="18710"/>
    <cellStyle name="Standard 4 3 2 2 3 2 3 4" xfId="18711"/>
    <cellStyle name="Standard 4 3 2 2 3 2 3 4 2" xfId="18712"/>
    <cellStyle name="Standard 4 3 2 2 3 2 3 4 3" xfId="18713"/>
    <cellStyle name="Standard 4 3 2 2 3 2 3 5" xfId="18714"/>
    <cellStyle name="Standard 4 3 2 2 3 2 3 5 2" xfId="18715"/>
    <cellStyle name="Standard 4 3 2 2 3 2 3 5 3" xfId="18716"/>
    <cellStyle name="Standard 4 3 2 2 3 2 3 6" xfId="18717"/>
    <cellStyle name="Standard 4 3 2 2 3 2 3 6 2" xfId="18718"/>
    <cellStyle name="Standard 4 3 2 2 3 2 3 7" xfId="18719"/>
    <cellStyle name="Standard 4 3 2 2 3 2 3 8" xfId="18720"/>
    <cellStyle name="Standard 4 3 2 2 3 2 4" xfId="18721"/>
    <cellStyle name="Standard 4 3 2 2 3 2 4 2" xfId="18722"/>
    <cellStyle name="Standard 4 3 2 2 3 2 4 2 2" xfId="18723"/>
    <cellStyle name="Standard 4 3 2 2 3 2 4 2 2 2" xfId="18724"/>
    <cellStyle name="Standard 4 3 2 2 3 2 4 2 2 3" xfId="18725"/>
    <cellStyle name="Standard 4 3 2 2 3 2 4 2 3" xfId="18726"/>
    <cellStyle name="Standard 4 3 2 2 3 2 4 2 3 2" xfId="18727"/>
    <cellStyle name="Standard 4 3 2 2 3 2 4 2 3 3" xfId="18728"/>
    <cellStyle name="Standard 4 3 2 2 3 2 4 2 4" xfId="18729"/>
    <cellStyle name="Standard 4 3 2 2 3 2 4 2 4 2" xfId="18730"/>
    <cellStyle name="Standard 4 3 2 2 3 2 4 2 5" xfId="18731"/>
    <cellStyle name="Standard 4 3 2 2 3 2 4 2 6" xfId="18732"/>
    <cellStyle name="Standard 4 3 2 2 3 2 4 3" xfId="18733"/>
    <cellStyle name="Standard 4 3 2 2 3 2 4 3 2" xfId="18734"/>
    <cellStyle name="Standard 4 3 2 2 3 2 4 3 3" xfId="18735"/>
    <cellStyle name="Standard 4 3 2 2 3 2 4 4" xfId="18736"/>
    <cellStyle name="Standard 4 3 2 2 3 2 4 4 2" xfId="18737"/>
    <cellStyle name="Standard 4 3 2 2 3 2 4 4 3" xfId="18738"/>
    <cellStyle name="Standard 4 3 2 2 3 2 4 5" xfId="18739"/>
    <cellStyle name="Standard 4 3 2 2 3 2 4 5 2" xfId="18740"/>
    <cellStyle name="Standard 4 3 2 2 3 2 4 6" xfId="18741"/>
    <cellStyle name="Standard 4 3 2 2 3 2 4 7" xfId="18742"/>
    <cellStyle name="Standard 4 3 2 2 3 2 5" xfId="18743"/>
    <cellStyle name="Standard 4 3 2 2 3 2 5 2" xfId="18744"/>
    <cellStyle name="Standard 4 3 2 2 3 2 5 2 2" xfId="18745"/>
    <cellStyle name="Standard 4 3 2 2 3 2 5 2 3" xfId="18746"/>
    <cellStyle name="Standard 4 3 2 2 3 2 5 3" xfId="18747"/>
    <cellStyle name="Standard 4 3 2 2 3 2 5 3 2" xfId="18748"/>
    <cellStyle name="Standard 4 3 2 2 3 2 5 3 3" xfId="18749"/>
    <cellStyle name="Standard 4 3 2 2 3 2 5 4" xfId="18750"/>
    <cellStyle name="Standard 4 3 2 2 3 2 5 4 2" xfId="18751"/>
    <cellStyle name="Standard 4 3 2 2 3 2 5 5" xfId="18752"/>
    <cellStyle name="Standard 4 3 2 2 3 2 5 6" xfId="18753"/>
    <cellStyle name="Standard 4 3 2 2 3 2 6" xfId="18754"/>
    <cellStyle name="Standard 4 3 2 2 3 2 6 2" xfId="18755"/>
    <cellStyle name="Standard 4 3 2 2 3 2 6 3" xfId="18756"/>
    <cellStyle name="Standard 4 3 2 2 3 2 7" xfId="18757"/>
    <cellStyle name="Standard 4 3 2 2 3 2 7 2" xfId="18758"/>
    <cellStyle name="Standard 4 3 2 2 3 2 7 3" xfId="18759"/>
    <cellStyle name="Standard 4 3 2 2 3 2 8" xfId="18760"/>
    <cellStyle name="Standard 4 3 2 2 3 2 8 2" xfId="18761"/>
    <cellStyle name="Standard 4 3 2 2 3 2 9" xfId="18762"/>
    <cellStyle name="Standard 4 3 2 2 3 3" xfId="18763"/>
    <cellStyle name="Standard 4 3 2 2 3 3 2" xfId="18764"/>
    <cellStyle name="Standard 4 3 2 2 3 3 2 2" xfId="18765"/>
    <cellStyle name="Standard 4 3 2 2 3 3 2 2 2" xfId="18766"/>
    <cellStyle name="Standard 4 3 2 2 3 3 2 2 2 2" xfId="18767"/>
    <cellStyle name="Standard 4 3 2 2 3 3 2 2 2 3" xfId="18768"/>
    <cellStyle name="Standard 4 3 2 2 3 3 2 2 3" xfId="18769"/>
    <cellStyle name="Standard 4 3 2 2 3 3 2 2 3 2" xfId="18770"/>
    <cellStyle name="Standard 4 3 2 2 3 3 2 2 3 3" xfId="18771"/>
    <cellStyle name="Standard 4 3 2 2 3 3 2 2 4" xfId="18772"/>
    <cellStyle name="Standard 4 3 2 2 3 3 2 2 4 2" xfId="18773"/>
    <cellStyle name="Standard 4 3 2 2 3 3 2 2 5" xfId="18774"/>
    <cellStyle name="Standard 4 3 2 2 3 3 2 2 6" xfId="18775"/>
    <cellStyle name="Standard 4 3 2 2 3 3 2 3" xfId="18776"/>
    <cellStyle name="Standard 4 3 2 2 3 3 2 3 2" xfId="18777"/>
    <cellStyle name="Standard 4 3 2 2 3 3 2 3 3" xfId="18778"/>
    <cellStyle name="Standard 4 3 2 2 3 3 2 4" xfId="18779"/>
    <cellStyle name="Standard 4 3 2 2 3 3 2 4 2" xfId="18780"/>
    <cellStyle name="Standard 4 3 2 2 3 3 2 4 3" xfId="18781"/>
    <cellStyle name="Standard 4 3 2 2 3 3 2 5" xfId="18782"/>
    <cellStyle name="Standard 4 3 2 2 3 3 2 5 2" xfId="18783"/>
    <cellStyle name="Standard 4 3 2 2 3 3 2 6" xfId="18784"/>
    <cellStyle name="Standard 4 3 2 2 3 3 2 7" xfId="18785"/>
    <cellStyle name="Standard 4 3 2 2 3 3 3" xfId="18786"/>
    <cellStyle name="Standard 4 3 2 2 3 3 3 2" xfId="18787"/>
    <cellStyle name="Standard 4 3 2 2 3 3 3 2 2" xfId="18788"/>
    <cellStyle name="Standard 4 3 2 2 3 3 3 2 3" xfId="18789"/>
    <cellStyle name="Standard 4 3 2 2 3 3 3 3" xfId="18790"/>
    <cellStyle name="Standard 4 3 2 2 3 3 3 3 2" xfId="18791"/>
    <cellStyle name="Standard 4 3 2 2 3 3 3 3 3" xfId="18792"/>
    <cellStyle name="Standard 4 3 2 2 3 3 3 4" xfId="18793"/>
    <cellStyle name="Standard 4 3 2 2 3 3 3 4 2" xfId="18794"/>
    <cellStyle name="Standard 4 3 2 2 3 3 3 5" xfId="18795"/>
    <cellStyle name="Standard 4 3 2 2 3 3 3 6" xfId="18796"/>
    <cellStyle name="Standard 4 3 2 2 3 3 4" xfId="18797"/>
    <cellStyle name="Standard 4 3 2 2 3 3 4 2" xfId="18798"/>
    <cellStyle name="Standard 4 3 2 2 3 3 4 3" xfId="18799"/>
    <cellStyle name="Standard 4 3 2 2 3 3 5" xfId="18800"/>
    <cellStyle name="Standard 4 3 2 2 3 3 5 2" xfId="18801"/>
    <cellStyle name="Standard 4 3 2 2 3 3 5 3" xfId="18802"/>
    <cellStyle name="Standard 4 3 2 2 3 3 6" xfId="18803"/>
    <cellStyle name="Standard 4 3 2 2 3 3 6 2" xfId="18804"/>
    <cellStyle name="Standard 4 3 2 2 3 3 7" xfId="18805"/>
    <cellStyle name="Standard 4 3 2 2 3 3 8" xfId="18806"/>
    <cellStyle name="Standard 4 3 2 2 3 4" xfId="18807"/>
    <cellStyle name="Standard 4 3 2 2 3 4 2" xfId="18808"/>
    <cellStyle name="Standard 4 3 2 2 3 4 2 2" xfId="18809"/>
    <cellStyle name="Standard 4 3 2 2 3 4 2 2 2" xfId="18810"/>
    <cellStyle name="Standard 4 3 2 2 3 4 2 2 2 2" xfId="18811"/>
    <cellStyle name="Standard 4 3 2 2 3 4 2 2 2 3" xfId="18812"/>
    <cellStyle name="Standard 4 3 2 2 3 4 2 2 3" xfId="18813"/>
    <cellStyle name="Standard 4 3 2 2 3 4 2 2 3 2" xfId="18814"/>
    <cellStyle name="Standard 4 3 2 2 3 4 2 2 3 3" xfId="18815"/>
    <cellStyle name="Standard 4 3 2 2 3 4 2 2 4" xfId="18816"/>
    <cellStyle name="Standard 4 3 2 2 3 4 2 2 4 2" xfId="18817"/>
    <cellStyle name="Standard 4 3 2 2 3 4 2 2 5" xfId="18818"/>
    <cellStyle name="Standard 4 3 2 2 3 4 2 2 6" xfId="18819"/>
    <cellStyle name="Standard 4 3 2 2 3 4 2 3" xfId="18820"/>
    <cellStyle name="Standard 4 3 2 2 3 4 2 3 2" xfId="18821"/>
    <cellStyle name="Standard 4 3 2 2 3 4 2 3 3" xfId="18822"/>
    <cellStyle name="Standard 4 3 2 2 3 4 2 4" xfId="18823"/>
    <cellStyle name="Standard 4 3 2 2 3 4 2 4 2" xfId="18824"/>
    <cellStyle name="Standard 4 3 2 2 3 4 2 4 3" xfId="18825"/>
    <cellStyle name="Standard 4 3 2 2 3 4 2 5" xfId="18826"/>
    <cellStyle name="Standard 4 3 2 2 3 4 2 5 2" xfId="18827"/>
    <cellStyle name="Standard 4 3 2 2 3 4 2 6" xfId="18828"/>
    <cellStyle name="Standard 4 3 2 2 3 4 2 7" xfId="18829"/>
    <cellStyle name="Standard 4 3 2 2 3 4 3" xfId="18830"/>
    <cellStyle name="Standard 4 3 2 2 3 4 3 2" xfId="18831"/>
    <cellStyle name="Standard 4 3 2 2 3 4 3 2 2" xfId="18832"/>
    <cellStyle name="Standard 4 3 2 2 3 4 3 2 3" xfId="18833"/>
    <cellStyle name="Standard 4 3 2 2 3 4 3 3" xfId="18834"/>
    <cellStyle name="Standard 4 3 2 2 3 4 3 3 2" xfId="18835"/>
    <cellStyle name="Standard 4 3 2 2 3 4 3 3 3" xfId="18836"/>
    <cellStyle name="Standard 4 3 2 2 3 4 3 4" xfId="18837"/>
    <cellStyle name="Standard 4 3 2 2 3 4 3 4 2" xfId="18838"/>
    <cellStyle name="Standard 4 3 2 2 3 4 3 5" xfId="18839"/>
    <cellStyle name="Standard 4 3 2 2 3 4 3 6" xfId="18840"/>
    <cellStyle name="Standard 4 3 2 2 3 4 4" xfId="18841"/>
    <cellStyle name="Standard 4 3 2 2 3 4 4 2" xfId="18842"/>
    <cellStyle name="Standard 4 3 2 2 3 4 4 3" xfId="18843"/>
    <cellStyle name="Standard 4 3 2 2 3 4 5" xfId="18844"/>
    <cellStyle name="Standard 4 3 2 2 3 4 5 2" xfId="18845"/>
    <cellStyle name="Standard 4 3 2 2 3 4 5 3" xfId="18846"/>
    <cellStyle name="Standard 4 3 2 2 3 4 6" xfId="18847"/>
    <cellStyle name="Standard 4 3 2 2 3 4 6 2" xfId="18848"/>
    <cellStyle name="Standard 4 3 2 2 3 4 7" xfId="18849"/>
    <cellStyle name="Standard 4 3 2 2 3 4 8" xfId="18850"/>
    <cellStyle name="Standard 4 3 2 2 3 5" xfId="18851"/>
    <cellStyle name="Standard 4 3 2 2 3 5 2" xfId="18852"/>
    <cellStyle name="Standard 4 3 2 2 3 5 2 2" xfId="18853"/>
    <cellStyle name="Standard 4 3 2 2 3 5 2 2 2" xfId="18854"/>
    <cellStyle name="Standard 4 3 2 2 3 5 2 2 3" xfId="18855"/>
    <cellStyle name="Standard 4 3 2 2 3 5 2 3" xfId="18856"/>
    <cellStyle name="Standard 4 3 2 2 3 5 2 3 2" xfId="18857"/>
    <cellStyle name="Standard 4 3 2 2 3 5 2 3 3" xfId="18858"/>
    <cellStyle name="Standard 4 3 2 2 3 5 2 4" xfId="18859"/>
    <cellStyle name="Standard 4 3 2 2 3 5 2 4 2" xfId="18860"/>
    <cellStyle name="Standard 4 3 2 2 3 5 2 5" xfId="18861"/>
    <cellStyle name="Standard 4 3 2 2 3 5 2 6" xfId="18862"/>
    <cellStyle name="Standard 4 3 2 2 3 5 3" xfId="18863"/>
    <cellStyle name="Standard 4 3 2 2 3 5 3 2" xfId="18864"/>
    <cellStyle name="Standard 4 3 2 2 3 5 3 3" xfId="18865"/>
    <cellStyle name="Standard 4 3 2 2 3 5 4" xfId="18866"/>
    <cellStyle name="Standard 4 3 2 2 3 5 4 2" xfId="18867"/>
    <cellStyle name="Standard 4 3 2 2 3 5 4 3" xfId="18868"/>
    <cellStyle name="Standard 4 3 2 2 3 5 5" xfId="18869"/>
    <cellStyle name="Standard 4 3 2 2 3 5 5 2" xfId="18870"/>
    <cellStyle name="Standard 4 3 2 2 3 5 6" xfId="18871"/>
    <cellStyle name="Standard 4 3 2 2 3 5 7" xfId="18872"/>
    <cellStyle name="Standard 4 3 2 2 3 6" xfId="18873"/>
    <cellStyle name="Standard 4 3 2 2 3 6 2" xfId="18874"/>
    <cellStyle name="Standard 4 3 2 2 3 6 2 2" xfId="18875"/>
    <cellStyle name="Standard 4 3 2 2 3 6 2 3" xfId="18876"/>
    <cellStyle name="Standard 4 3 2 2 3 6 3" xfId="18877"/>
    <cellStyle name="Standard 4 3 2 2 3 6 3 2" xfId="18878"/>
    <cellStyle name="Standard 4 3 2 2 3 6 3 3" xfId="18879"/>
    <cellStyle name="Standard 4 3 2 2 3 6 4" xfId="18880"/>
    <cellStyle name="Standard 4 3 2 2 3 6 4 2" xfId="18881"/>
    <cellStyle name="Standard 4 3 2 2 3 6 5" xfId="18882"/>
    <cellStyle name="Standard 4 3 2 2 3 6 6" xfId="18883"/>
    <cellStyle name="Standard 4 3 2 2 3 7" xfId="18884"/>
    <cellStyle name="Standard 4 3 2 2 3 7 2" xfId="18885"/>
    <cellStyle name="Standard 4 3 2 2 3 7 3" xfId="18886"/>
    <cellStyle name="Standard 4 3 2 2 3 8" xfId="18887"/>
    <cellStyle name="Standard 4 3 2 2 3 8 2" xfId="18888"/>
    <cellStyle name="Standard 4 3 2 2 3 8 3" xfId="18889"/>
    <cellStyle name="Standard 4 3 2 2 3 9" xfId="18890"/>
    <cellStyle name="Standard 4 3 2 2 3 9 2" xfId="18891"/>
    <cellStyle name="Standard 4 3 2 2 4" xfId="18892"/>
    <cellStyle name="Standard 4 3 2 2 4 10" xfId="18893"/>
    <cellStyle name="Standard 4 3 2 2 4 11" xfId="18894"/>
    <cellStyle name="Standard 4 3 2 2 4 2" xfId="18895"/>
    <cellStyle name="Standard 4 3 2 2 4 2 10" xfId="18896"/>
    <cellStyle name="Standard 4 3 2 2 4 2 2" xfId="18897"/>
    <cellStyle name="Standard 4 3 2 2 4 2 2 2" xfId="18898"/>
    <cellStyle name="Standard 4 3 2 2 4 2 2 2 2" xfId="18899"/>
    <cellStyle name="Standard 4 3 2 2 4 2 2 2 2 2" xfId="18900"/>
    <cellStyle name="Standard 4 3 2 2 4 2 2 2 2 2 2" xfId="18901"/>
    <cellStyle name="Standard 4 3 2 2 4 2 2 2 2 2 3" xfId="18902"/>
    <cellStyle name="Standard 4 3 2 2 4 2 2 2 2 3" xfId="18903"/>
    <cellStyle name="Standard 4 3 2 2 4 2 2 2 2 3 2" xfId="18904"/>
    <cellStyle name="Standard 4 3 2 2 4 2 2 2 2 3 3" xfId="18905"/>
    <cellStyle name="Standard 4 3 2 2 4 2 2 2 2 4" xfId="18906"/>
    <cellStyle name="Standard 4 3 2 2 4 2 2 2 2 4 2" xfId="18907"/>
    <cellStyle name="Standard 4 3 2 2 4 2 2 2 2 5" xfId="18908"/>
    <cellStyle name="Standard 4 3 2 2 4 2 2 2 2 6" xfId="18909"/>
    <cellStyle name="Standard 4 3 2 2 4 2 2 2 3" xfId="18910"/>
    <cellStyle name="Standard 4 3 2 2 4 2 2 2 3 2" xfId="18911"/>
    <cellStyle name="Standard 4 3 2 2 4 2 2 2 3 3" xfId="18912"/>
    <cellStyle name="Standard 4 3 2 2 4 2 2 2 4" xfId="18913"/>
    <cellStyle name="Standard 4 3 2 2 4 2 2 2 4 2" xfId="18914"/>
    <cellStyle name="Standard 4 3 2 2 4 2 2 2 4 3" xfId="18915"/>
    <cellStyle name="Standard 4 3 2 2 4 2 2 2 5" xfId="18916"/>
    <cellStyle name="Standard 4 3 2 2 4 2 2 2 5 2" xfId="18917"/>
    <cellStyle name="Standard 4 3 2 2 4 2 2 2 6" xfId="18918"/>
    <cellStyle name="Standard 4 3 2 2 4 2 2 2 7" xfId="18919"/>
    <cellStyle name="Standard 4 3 2 2 4 2 2 3" xfId="18920"/>
    <cellStyle name="Standard 4 3 2 2 4 2 2 3 2" xfId="18921"/>
    <cellStyle name="Standard 4 3 2 2 4 2 2 3 2 2" xfId="18922"/>
    <cellStyle name="Standard 4 3 2 2 4 2 2 3 2 3" xfId="18923"/>
    <cellStyle name="Standard 4 3 2 2 4 2 2 3 3" xfId="18924"/>
    <cellStyle name="Standard 4 3 2 2 4 2 2 3 3 2" xfId="18925"/>
    <cellStyle name="Standard 4 3 2 2 4 2 2 3 3 3" xfId="18926"/>
    <cellStyle name="Standard 4 3 2 2 4 2 2 3 4" xfId="18927"/>
    <cellStyle name="Standard 4 3 2 2 4 2 2 3 4 2" xfId="18928"/>
    <cellStyle name="Standard 4 3 2 2 4 2 2 3 5" xfId="18929"/>
    <cellStyle name="Standard 4 3 2 2 4 2 2 3 6" xfId="18930"/>
    <cellStyle name="Standard 4 3 2 2 4 2 2 4" xfId="18931"/>
    <cellStyle name="Standard 4 3 2 2 4 2 2 4 2" xfId="18932"/>
    <cellStyle name="Standard 4 3 2 2 4 2 2 4 3" xfId="18933"/>
    <cellStyle name="Standard 4 3 2 2 4 2 2 5" xfId="18934"/>
    <cellStyle name="Standard 4 3 2 2 4 2 2 5 2" xfId="18935"/>
    <cellStyle name="Standard 4 3 2 2 4 2 2 5 3" xfId="18936"/>
    <cellStyle name="Standard 4 3 2 2 4 2 2 6" xfId="18937"/>
    <cellStyle name="Standard 4 3 2 2 4 2 2 6 2" xfId="18938"/>
    <cellStyle name="Standard 4 3 2 2 4 2 2 7" xfId="18939"/>
    <cellStyle name="Standard 4 3 2 2 4 2 2 8" xfId="18940"/>
    <cellStyle name="Standard 4 3 2 2 4 2 3" xfId="18941"/>
    <cellStyle name="Standard 4 3 2 2 4 2 3 2" xfId="18942"/>
    <cellStyle name="Standard 4 3 2 2 4 2 3 2 2" xfId="18943"/>
    <cellStyle name="Standard 4 3 2 2 4 2 3 2 2 2" xfId="18944"/>
    <cellStyle name="Standard 4 3 2 2 4 2 3 2 2 2 2" xfId="18945"/>
    <cellStyle name="Standard 4 3 2 2 4 2 3 2 2 2 3" xfId="18946"/>
    <cellStyle name="Standard 4 3 2 2 4 2 3 2 2 3" xfId="18947"/>
    <cellStyle name="Standard 4 3 2 2 4 2 3 2 2 3 2" xfId="18948"/>
    <cellStyle name="Standard 4 3 2 2 4 2 3 2 2 3 3" xfId="18949"/>
    <cellStyle name="Standard 4 3 2 2 4 2 3 2 2 4" xfId="18950"/>
    <cellStyle name="Standard 4 3 2 2 4 2 3 2 2 4 2" xfId="18951"/>
    <cellStyle name="Standard 4 3 2 2 4 2 3 2 2 5" xfId="18952"/>
    <cellStyle name="Standard 4 3 2 2 4 2 3 2 2 6" xfId="18953"/>
    <cellStyle name="Standard 4 3 2 2 4 2 3 2 3" xfId="18954"/>
    <cellStyle name="Standard 4 3 2 2 4 2 3 2 3 2" xfId="18955"/>
    <cellStyle name="Standard 4 3 2 2 4 2 3 2 3 3" xfId="18956"/>
    <cellStyle name="Standard 4 3 2 2 4 2 3 2 4" xfId="18957"/>
    <cellStyle name="Standard 4 3 2 2 4 2 3 2 4 2" xfId="18958"/>
    <cellStyle name="Standard 4 3 2 2 4 2 3 2 4 3" xfId="18959"/>
    <cellStyle name="Standard 4 3 2 2 4 2 3 2 5" xfId="18960"/>
    <cellStyle name="Standard 4 3 2 2 4 2 3 2 5 2" xfId="18961"/>
    <cellStyle name="Standard 4 3 2 2 4 2 3 2 6" xfId="18962"/>
    <cellStyle name="Standard 4 3 2 2 4 2 3 2 7" xfId="18963"/>
    <cellStyle name="Standard 4 3 2 2 4 2 3 3" xfId="18964"/>
    <cellStyle name="Standard 4 3 2 2 4 2 3 3 2" xfId="18965"/>
    <cellStyle name="Standard 4 3 2 2 4 2 3 3 2 2" xfId="18966"/>
    <cellStyle name="Standard 4 3 2 2 4 2 3 3 2 3" xfId="18967"/>
    <cellStyle name="Standard 4 3 2 2 4 2 3 3 3" xfId="18968"/>
    <cellStyle name="Standard 4 3 2 2 4 2 3 3 3 2" xfId="18969"/>
    <cellStyle name="Standard 4 3 2 2 4 2 3 3 3 3" xfId="18970"/>
    <cellStyle name="Standard 4 3 2 2 4 2 3 3 4" xfId="18971"/>
    <cellStyle name="Standard 4 3 2 2 4 2 3 3 4 2" xfId="18972"/>
    <cellStyle name="Standard 4 3 2 2 4 2 3 3 5" xfId="18973"/>
    <cellStyle name="Standard 4 3 2 2 4 2 3 3 6" xfId="18974"/>
    <cellStyle name="Standard 4 3 2 2 4 2 3 4" xfId="18975"/>
    <cellStyle name="Standard 4 3 2 2 4 2 3 4 2" xfId="18976"/>
    <cellStyle name="Standard 4 3 2 2 4 2 3 4 3" xfId="18977"/>
    <cellStyle name="Standard 4 3 2 2 4 2 3 5" xfId="18978"/>
    <cellStyle name="Standard 4 3 2 2 4 2 3 5 2" xfId="18979"/>
    <cellStyle name="Standard 4 3 2 2 4 2 3 5 3" xfId="18980"/>
    <cellStyle name="Standard 4 3 2 2 4 2 3 6" xfId="18981"/>
    <cellStyle name="Standard 4 3 2 2 4 2 3 6 2" xfId="18982"/>
    <cellStyle name="Standard 4 3 2 2 4 2 3 7" xfId="18983"/>
    <cellStyle name="Standard 4 3 2 2 4 2 3 8" xfId="18984"/>
    <cellStyle name="Standard 4 3 2 2 4 2 4" xfId="18985"/>
    <cellStyle name="Standard 4 3 2 2 4 2 4 2" xfId="18986"/>
    <cellStyle name="Standard 4 3 2 2 4 2 4 2 2" xfId="18987"/>
    <cellStyle name="Standard 4 3 2 2 4 2 4 2 2 2" xfId="18988"/>
    <cellStyle name="Standard 4 3 2 2 4 2 4 2 2 3" xfId="18989"/>
    <cellStyle name="Standard 4 3 2 2 4 2 4 2 3" xfId="18990"/>
    <cellStyle name="Standard 4 3 2 2 4 2 4 2 3 2" xfId="18991"/>
    <cellStyle name="Standard 4 3 2 2 4 2 4 2 3 3" xfId="18992"/>
    <cellStyle name="Standard 4 3 2 2 4 2 4 2 4" xfId="18993"/>
    <cellStyle name="Standard 4 3 2 2 4 2 4 2 4 2" xfId="18994"/>
    <cellStyle name="Standard 4 3 2 2 4 2 4 2 5" xfId="18995"/>
    <cellStyle name="Standard 4 3 2 2 4 2 4 2 6" xfId="18996"/>
    <cellStyle name="Standard 4 3 2 2 4 2 4 3" xfId="18997"/>
    <cellStyle name="Standard 4 3 2 2 4 2 4 3 2" xfId="18998"/>
    <cellStyle name="Standard 4 3 2 2 4 2 4 3 3" xfId="18999"/>
    <cellStyle name="Standard 4 3 2 2 4 2 4 4" xfId="19000"/>
    <cellStyle name="Standard 4 3 2 2 4 2 4 4 2" xfId="19001"/>
    <cellStyle name="Standard 4 3 2 2 4 2 4 4 3" xfId="19002"/>
    <cellStyle name="Standard 4 3 2 2 4 2 4 5" xfId="19003"/>
    <cellStyle name="Standard 4 3 2 2 4 2 4 5 2" xfId="19004"/>
    <cellStyle name="Standard 4 3 2 2 4 2 4 6" xfId="19005"/>
    <cellStyle name="Standard 4 3 2 2 4 2 4 7" xfId="19006"/>
    <cellStyle name="Standard 4 3 2 2 4 2 5" xfId="19007"/>
    <cellStyle name="Standard 4 3 2 2 4 2 5 2" xfId="19008"/>
    <cellStyle name="Standard 4 3 2 2 4 2 5 2 2" xfId="19009"/>
    <cellStyle name="Standard 4 3 2 2 4 2 5 2 3" xfId="19010"/>
    <cellStyle name="Standard 4 3 2 2 4 2 5 3" xfId="19011"/>
    <cellStyle name="Standard 4 3 2 2 4 2 5 3 2" xfId="19012"/>
    <cellStyle name="Standard 4 3 2 2 4 2 5 3 3" xfId="19013"/>
    <cellStyle name="Standard 4 3 2 2 4 2 5 4" xfId="19014"/>
    <cellStyle name="Standard 4 3 2 2 4 2 5 4 2" xfId="19015"/>
    <cellStyle name="Standard 4 3 2 2 4 2 5 5" xfId="19016"/>
    <cellStyle name="Standard 4 3 2 2 4 2 5 6" xfId="19017"/>
    <cellStyle name="Standard 4 3 2 2 4 2 6" xfId="19018"/>
    <cellStyle name="Standard 4 3 2 2 4 2 6 2" xfId="19019"/>
    <cellStyle name="Standard 4 3 2 2 4 2 6 3" xfId="19020"/>
    <cellStyle name="Standard 4 3 2 2 4 2 7" xfId="19021"/>
    <cellStyle name="Standard 4 3 2 2 4 2 7 2" xfId="19022"/>
    <cellStyle name="Standard 4 3 2 2 4 2 7 3" xfId="19023"/>
    <cellStyle name="Standard 4 3 2 2 4 2 8" xfId="19024"/>
    <cellStyle name="Standard 4 3 2 2 4 2 8 2" xfId="19025"/>
    <cellStyle name="Standard 4 3 2 2 4 2 9" xfId="19026"/>
    <cellStyle name="Standard 4 3 2 2 4 3" xfId="19027"/>
    <cellStyle name="Standard 4 3 2 2 4 3 2" xfId="19028"/>
    <cellStyle name="Standard 4 3 2 2 4 3 2 2" xfId="19029"/>
    <cellStyle name="Standard 4 3 2 2 4 3 2 2 2" xfId="19030"/>
    <cellStyle name="Standard 4 3 2 2 4 3 2 2 2 2" xfId="19031"/>
    <cellStyle name="Standard 4 3 2 2 4 3 2 2 2 3" xfId="19032"/>
    <cellStyle name="Standard 4 3 2 2 4 3 2 2 3" xfId="19033"/>
    <cellStyle name="Standard 4 3 2 2 4 3 2 2 3 2" xfId="19034"/>
    <cellStyle name="Standard 4 3 2 2 4 3 2 2 3 3" xfId="19035"/>
    <cellStyle name="Standard 4 3 2 2 4 3 2 2 4" xfId="19036"/>
    <cellStyle name="Standard 4 3 2 2 4 3 2 2 4 2" xfId="19037"/>
    <cellStyle name="Standard 4 3 2 2 4 3 2 2 5" xfId="19038"/>
    <cellStyle name="Standard 4 3 2 2 4 3 2 2 6" xfId="19039"/>
    <cellStyle name="Standard 4 3 2 2 4 3 2 3" xfId="19040"/>
    <cellStyle name="Standard 4 3 2 2 4 3 2 3 2" xfId="19041"/>
    <cellStyle name="Standard 4 3 2 2 4 3 2 3 3" xfId="19042"/>
    <cellStyle name="Standard 4 3 2 2 4 3 2 4" xfId="19043"/>
    <cellStyle name="Standard 4 3 2 2 4 3 2 4 2" xfId="19044"/>
    <cellStyle name="Standard 4 3 2 2 4 3 2 4 3" xfId="19045"/>
    <cellStyle name="Standard 4 3 2 2 4 3 2 5" xfId="19046"/>
    <cellStyle name="Standard 4 3 2 2 4 3 2 5 2" xfId="19047"/>
    <cellStyle name="Standard 4 3 2 2 4 3 2 6" xfId="19048"/>
    <cellStyle name="Standard 4 3 2 2 4 3 2 7" xfId="19049"/>
    <cellStyle name="Standard 4 3 2 2 4 3 3" xfId="19050"/>
    <cellStyle name="Standard 4 3 2 2 4 3 3 2" xfId="19051"/>
    <cellStyle name="Standard 4 3 2 2 4 3 3 2 2" xfId="19052"/>
    <cellStyle name="Standard 4 3 2 2 4 3 3 2 3" xfId="19053"/>
    <cellStyle name="Standard 4 3 2 2 4 3 3 3" xfId="19054"/>
    <cellStyle name="Standard 4 3 2 2 4 3 3 3 2" xfId="19055"/>
    <cellStyle name="Standard 4 3 2 2 4 3 3 3 3" xfId="19056"/>
    <cellStyle name="Standard 4 3 2 2 4 3 3 4" xfId="19057"/>
    <cellStyle name="Standard 4 3 2 2 4 3 3 4 2" xfId="19058"/>
    <cellStyle name="Standard 4 3 2 2 4 3 3 5" xfId="19059"/>
    <cellStyle name="Standard 4 3 2 2 4 3 3 6" xfId="19060"/>
    <cellStyle name="Standard 4 3 2 2 4 3 4" xfId="19061"/>
    <cellStyle name="Standard 4 3 2 2 4 3 4 2" xfId="19062"/>
    <cellStyle name="Standard 4 3 2 2 4 3 4 3" xfId="19063"/>
    <cellStyle name="Standard 4 3 2 2 4 3 5" xfId="19064"/>
    <cellStyle name="Standard 4 3 2 2 4 3 5 2" xfId="19065"/>
    <cellStyle name="Standard 4 3 2 2 4 3 5 3" xfId="19066"/>
    <cellStyle name="Standard 4 3 2 2 4 3 6" xfId="19067"/>
    <cellStyle name="Standard 4 3 2 2 4 3 6 2" xfId="19068"/>
    <cellStyle name="Standard 4 3 2 2 4 3 7" xfId="19069"/>
    <cellStyle name="Standard 4 3 2 2 4 3 8" xfId="19070"/>
    <cellStyle name="Standard 4 3 2 2 4 4" xfId="19071"/>
    <cellStyle name="Standard 4 3 2 2 4 4 2" xfId="19072"/>
    <cellStyle name="Standard 4 3 2 2 4 4 2 2" xfId="19073"/>
    <cellStyle name="Standard 4 3 2 2 4 4 2 2 2" xfId="19074"/>
    <cellStyle name="Standard 4 3 2 2 4 4 2 2 2 2" xfId="19075"/>
    <cellStyle name="Standard 4 3 2 2 4 4 2 2 2 3" xfId="19076"/>
    <cellStyle name="Standard 4 3 2 2 4 4 2 2 3" xfId="19077"/>
    <cellStyle name="Standard 4 3 2 2 4 4 2 2 3 2" xfId="19078"/>
    <cellStyle name="Standard 4 3 2 2 4 4 2 2 3 3" xfId="19079"/>
    <cellStyle name="Standard 4 3 2 2 4 4 2 2 4" xfId="19080"/>
    <cellStyle name="Standard 4 3 2 2 4 4 2 2 4 2" xfId="19081"/>
    <cellStyle name="Standard 4 3 2 2 4 4 2 2 5" xfId="19082"/>
    <cellStyle name="Standard 4 3 2 2 4 4 2 2 6" xfId="19083"/>
    <cellStyle name="Standard 4 3 2 2 4 4 2 3" xfId="19084"/>
    <cellStyle name="Standard 4 3 2 2 4 4 2 3 2" xfId="19085"/>
    <cellStyle name="Standard 4 3 2 2 4 4 2 3 3" xfId="19086"/>
    <cellStyle name="Standard 4 3 2 2 4 4 2 4" xfId="19087"/>
    <cellStyle name="Standard 4 3 2 2 4 4 2 4 2" xfId="19088"/>
    <cellStyle name="Standard 4 3 2 2 4 4 2 4 3" xfId="19089"/>
    <cellStyle name="Standard 4 3 2 2 4 4 2 5" xfId="19090"/>
    <cellStyle name="Standard 4 3 2 2 4 4 2 5 2" xfId="19091"/>
    <cellStyle name="Standard 4 3 2 2 4 4 2 6" xfId="19092"/>
    <cellStyle name="Standard 4 3 2 2 4 4 2 7" xfId="19093"/>
    <cellStyle name="Standard 4 3 2 2 4 4 3" xfId="19094"/>
    <cellStyle name="Standard 4 3 2 2 4 4 3 2" xfId="19095"/>
    <cellStyle name="Standard 4 3 2 2 4 4 3 2 2" xfId="19096"/>
    <cellStyle name="Standard 4 3 2 2 4 4 3 2 3" xfId="19097"/>
    <cellStyle name="Standard 4 3 2 2 4 4 3 3" xfId="19098"/>
    <cellStyle name="Standard 4 3 2 2 4 4 3 3 2" xfId="19099"/>
    <cellStyle name="Standard 4 3 2 2 4 4 3 3 3" xfId="19100"/>
    <cellStyle name="Standard 4 3 2 2 4 4 3 4" xfId="19101"/>
    <cellStyle name="Standard 4 3 2 2 4 4 3 4 2" xfId="19102"/>
    <cellStyle name="Standard 4 3 2 2 4 4 3 5" xfId="19103"/>
    <cellStyle name="Standard 4 3 2 2 4 4 3 6" xfId="19104"/>
    <cellStyle name="Standard 4 3 2 2 4 4 4" xfId="19105"/>
    <cellStyle name="Standard 4 3 2 2 4 4 4 2" xfId="19106"/>
    <cellStyle name="Standard 4 3 2 2 4 4 4 3" xfId="19107"/>
    <cellStyle name="Standard 4 3 2 2 4 4 5" xfId="19108"/>
    <cellStyle name="Standard 4 3 2 2 4 4 5 2" xfId="19109"/>
    <cellStyle name="Standard 4 3 2 2 4 4 5 3" xfId="19110"/>
    <cellStyle name="Standard 4 3 2 2 4 4 6" xfId="19111"/>
    <cellStyle name="Standard 4 3 2 2 4 4 6 2" xfId="19112"/>
    <cellStyle name="Standard 4 3 2 2 4 4 7" xfId="19113"/>
    <cellStyle name="Standard 4 3 2 2 4 4 8" xfId="19114"/>
    <cellStyle name="Standard 4 3 2 2 4 5" xfId="19115"/>
    <cellStyle name="Standard 4 3 2 2 4 5 2" xfId="19116"/>
    <cellStyle name="Standard 4 3 2 2 4 5 2 2" xfId="19117"/>
    <cellStyle name="Standard 4 3 2 2 4 5 2 2 2" xfId="19118"/>
    <cellStyle name="Standard 4 3 2 2 4 5 2 2 3" xfId="19119"/>
    <cellStyle name="Standard 4 3 2 2 4 5 2 3" xfId="19120"/>
    <cellStyle name="Standard 4 3 2 2 4 5 2 3 2" xfId="19121"/>
    <cellStyle name="Standard 4 3 2 2 4 5 2 3 3" xfId="19122"/>
    <cellStyle name="Standard 4 3 2 2 4 5 2 4" xfId="19123"/>
    <cellStyle name="Standard 4 3 2 2 4 5 2 4 2" xfId="19124"/>
    <cellStyle name="Standard 4 3 2 2 4 5 2 5" xfId="19125"/>
    <cellStyle name="Standard 4 3 2 2 4 5 2 6" xfId="19126"/>
    <cellStyle name="Standard 4 3 2 2 4 5 3" xfId="19127"/>
    <cellStyle name="Standard 4 3 2 2 4 5 3 2" xfId="19128"/>
    <cellStyle name="Standard 4 3 2 2 4 5 3 3" xfId="19129"/>
    <cellStyle name="Standard 4 3 2 2 4 5 4" xfId="19130"/>
    <cellStyle name="Standard 4 3 2 2 4 5 4 2" xfId="19131"/>
    <cellStyle name="Standard 4 3 2 2 4 5 4 3" xfId="19132"/>
    <cellStyle name="Standard 4 3 2 2 4 5 5" xfId="19133"/>
    <cellStyle name="Standard 4 3 2 2 4 5 5 2" xfId="19134"/>
    <cellStyle name="Standard 4 3 2 2 4 5 6" xfId="19135"/>
    <cellStyle name="Standard 4 3 2 2 4 5 7" xfId="19136"/>
    <cellStyle name="Standard 4 3 2 2 4 6" xfId="19137"/>
    <cellStyle name="Standard 4 3 2 2 4 6 2" xfId="19138"/>
    <cellStyle name="Standard 4 3 2 2 4 6 2 2" xfId="19139"/>
    <cellStyle name="Standard 4 3 2 2 4 6 2 3" xfId="19140"/>
    <cellStyle name="Standard 4 3 2 2 4 6 3" xfId="19141"/>
    <cellStyle name="Standard 4 3 2 2 4 6 3 2" xfId="19142"/>
    <cellStyle name="Standard 4 3 2 2 4 6 3 3" xfId="19143"/>
    <cellStyle name="Standard 4 3 2 2 4 6 4" xfId="19144"/>
    <cellStyle name="Standard 4 3 2 2 4 6 4 2" xfId="19145"/>
    <cellStyle name="Standard 4 3 2 2 4 6 5" xfId="19146"/>
    <cellStyle name="Standard 4 3 2 2 4 6 6" xfId="19147"/>
    <cellStyle name="Standard 4 3 2 2 4 7" xfId="19148"/>
    <cellStyle name="Standard 4 3 2 2 4 7 2" xfId="19149"/>
    <cellStyle name="Standard 4 3 2 2 4 7 3" xfId="19150"/>
    <cellStyle name="Standard 4 3 2 2 4 8" xfId="19151"/>
    <cellStyle name="Standard 4 3 2 2 4 8 2" xfId="19152"/>
    <cellStyle name="Standard 4 3 2 2 4 8 3" xfId="19153"/>
    <cellStyle name="Standard 4 3 2 2 4 9" xfId="19154"/>
    <cellStyle name="Standard 4 3 2 2 4 9 2" xfId="19155"/>
    <cellStyle name="Standard 4 3 2 2 5" xfId="19156"/>
    <cellStyle name="Standard 4 3 2 2 5 10" xfId="19157"/>
    <cellStyle name="Standard 4 3 2 2 5 2" xfId="19158"/>
    <cellStyle name="Standard 4 3 2 2 5 2 2" xfId="19159"/>
    <cellStyle name="Standard 4 3 2 2 5 2 2 2" xfId="19160"/>
    <cellStyle name="Standard 4 3 2 2 5 2 2 2 2" xfId="19161"/>
    <cellStyle name="Standard 4 3 2 2 5 2 2 2 2 2" xfId="19162"/>
    <cellStyle name="Standard 4 3 2 2 5 2 2 2 2 3" xfId="19163"/>
    <cellStyle name="Standard 4 3 2 2 5 2 2 2 3" xfId="19164"/>
    <cellStyle name="Standard 4 3 2 2 5 2 2 2 3 2" xfId="19165"/>
    <cellStyle name="Standard 4 3 2 2 5 2 2 2 3 3" xfId="19166"/>
    <cellStyle name="Standard 4 3 2 2 5 2 2 2 4" xfId="19167"/>
    <cellStyle name="Standard 4 3 2 2 5 2 2 2 4 2" xfId="19168"/>
    <cellStyle name="Standard 4 3 2 2 5 2 2 2 5" xfId="19169"/>
    <cellStyle name="Standard 4 3 2 2 5 2 2 2 6" xfId="19170"/>
    <cellStyle name="Standard 4 3 2 2 5 2 2 3" xfId="19171"/>
    <cellStyle name="Standard 4 3 2 2 5 2 2 3 2" xfId="19172"/>
    <cellStyle name="Standard 4 3 2 2 5 2 2 3 3" xfId="19173"/>
    <cellStyle name="Standard 4 3 2 2 5 2 2 4" xfId="19174"/>
    <cellStyle name="Standard 4 3 2 2 5 2 2 4 2" xfId="19175"/>
    <cellStyle name="Standard 4 3 2 2 5 2 2 4 3" xfId="19176"/>
    <cellStyle name="Standard 4 3 2 2 5 2 2 5" xfId="19177"/>
    <cellStyle name="Standard 4 3 2 2 5 2 2 5 2" xfId="19178"/>
    <cellStyle name="Standard 4 3 2 2 5 2 2 6" xfId="19179"/>
    <cellStyle name="Standard 4 3 2 2 5 2 2 7" xfId="19180"/>
    <cellStyle name="Standard 4 3 2 2 5 2 3" xfId="19181"/>
    <cellStyle name="Standard 4 3 2 2 5 2 3 2" xfId="19182"/>
    <cellStyle name="Standard 4 3 2 2 5 2 3 2 2" xfId="19183"/>
    <cellStyle name="Standard 4 3 2 2 5 2 3 2 3" xfId="19184"/>
    <cellStyle name="Standard 4 3 2 2 5 2 3 3" xfId="19185"/>
    <cellStyle name="Standard 4 3 2 2 5 2 3 3 2" xfId="19186"/>
    <cellStyle name="Standard 4 3 2 2 5 2 3 3 3" xfId="19187"/>
    <cellStyle name="Standard 4 3 2 2 5 2 3 4" xfId="19188"/>
    <cellStyle name="Standard 4 3 2 2 5 2 3 4 2" xfId="19189"/>
    <cellStyle name="Standard 4 3 2 2 5 2 3 5" xfId="19190"/>
    <cellStyle name="Standard 4 3 2 2 5 2 3 6" xfId="19191"/>
    <cellStyle name="Standard 4 3 2 2 5 2 4" xfId="19192"/>
    <cellStyle name="Standard 4 3 2 2 5 2 4 2" xfId="19193"/>
    <cellStyle name="Standard 4 3 2 2 5 2 4 3" xfId="19194"/>
    <cellStyle name="Standard 4 3 2 2 5 2 5" xfId="19195"/>
    <cellStyle name="Standard 4 3 2 2 5 2 5 2" xfId="19196"/>
    <cellStyle name="Standard 4 3 2 2 5 2 5 3" xfId="19197"/>
    <cellStyle name="Standard 4 3 2 2 5 2 6" xfId="19198"/>
    <cellStyle name="Standard 4 3 2 2 5 2 6 2" xfId="19199"/>
    <cellStyle name="Standard 4 3 2 2 5 2 7" xfId="19200"/>
    <cellStyle name="Standard 4 3 2 2 5 2 8" xfId="19201"/>
    <cellStyle name="Standard 4 3 2 2 5 3" xfId="19202"/>
    <cellStyle name="Standard 4 3 2 2 5 3 2" xfId="19203"/>
    <cellStyle name="Standard 4 3 2 2 5 3 2 2" xfId="19204"/>
    <cellStyle name="Standard 4 3 2 2 5 3 2 2 2" xfId="19205"/>
    <cellStyle name="Standard 4 3 2 2 5 3 2 2 2 2" xfId="19206"/>
    <cellStyle name="Standard 4 3 2 2 5 3 2 2 2 3" xfId="19207"/>
    <cellStyle name="Standard 4 3 2 2 5 3 2 2 3" xfId="19208"/>
    <cellStyle name="Standard 4 3 2 2 5 3 2 2 3 2" xfId="19209"/>
    <cellStyle name="Standard 4 3 2 2 5 3 2 2 3 3" xfId="19210"/>
    <cellStyle name="Standard 4 3 2 2 5 3 2 2 4" xfId="19211"/>
    <cellStyle name="Standard 4 3 2 2 5 3 2 2 4 2" xfId="19212"/>
    <cellStyle name="Standard 4 3 2 2 5 3 2 2 5" xfId="19213"/>
    <cellStyle name="Standard 4 3 2 2 5 3 2 2 6" xfId="19214"/>
    <cellStyle name="Standard 4 3 2 2 5 3 2 3" xfId="19215"/>
    <cellStyle name="Standard 4 3 2 2 5 3 2 3 2" xfId="19216"/>
    <cellStyle name="Standard 4 3 2 2 5 3 2 3 3" xfId="19217"/>
    <cellStyle name="Standard 4 3 2 2 5 3 2 4" xfId="19218"/>
    <cellStyle name="Standard 4 3 2 2 5 3 2 4 2" xfId="19219"/>
    <cellStyle name="Standard 4 3 2 2 5 3 2 4 3" xfId="19220"/>
    <cellStyle name="Standard 4 3 2 2 5 3 2 5" xfId="19221"/>
    <cellStyle name="Standard 4 3 2 2 5 3 2 5 2" xfId="19222"/>
    <cellStyle name="Standard 4 3 2 2 5 3 2 6" xfId="19223"/>
    <cellStyle name="Standard 4 3 2 2 5 3 2 7" xfId="19224"/>
    <cellStyle name="Standard 4 3 2 2 5 3 3" xfId="19225"/>
    <cellStyle name="Standard 4 3 2 2 5 3 3 2" xfId="19226"/>
    <cellStyle name="Standard 4 3 2 2 5 3 3 2 2" xfId="19227"/>
    <cellStyle name="Standard 4 3 2 2 5 3 3 2 3" xfId="19228"/>
    <cellStyle name="Standard 4 3 2 2 5 3 3 3" xfId="19229"/>
    <cellStyle name="Standard 4 3 2 2 5 3 3 3 2" xfId="19230"/>
    <cellStyle name="Standard 4 3 2 2 5 3 3 3 3" xfId="19231"/>
    <cellStyle name="Standard 4 3 2 2 5 3 3 4" xfId="19232"/>
    <cellStyle name="Standard 4 3 2 2 5 3 3 4 2" xfId="19233"/>
    <cellStyle name="Standard 4 3 2 2 5 3 3 5" xfId="19234"/>
    <cellStyle name="Standard 4 3 2 2 5 3 3 6" xfId="19235"/>
    <cellStyle name="Standard 4 3 2 2 5 3 4" xfId="19236"/>
    <cellStyle name="Standard 4 3 2 2 5 3 4 2" xfId="19237"/>
    <cellStyle name="Standard 4 3 2 2 5 3 4 3" xfId="19238"/>
    <cellStyle name="Standard 4 3 2 2 5 3 5" xfId="19239"/>
    <cellStyle name="Standard 4 3 2 2 5 3 5 2" xfId="19240"/>
    <cellStyle name="Standard 4 3 2 2 5 3 5 3" xfId="19241"/>
    <cellStyle name="Standard 4 3 2 2 5 3 6" xfId="19242"/>
    <cellStyle name="Standard 4 3 2 2 5 3 6 2" xfId="19243"/>
    <cellStyle name="Standard 4 3 2 2 5 3 7" xfId="19244"/>
    <cellStyle name="Standard 4 3 2 2 5 3 8" xfId="19245"/>
    <cellStyle name="Standard 4 3 2 2 5 4" xfId="19246"/>
    <cellStyle name="Standard 4 3 2 2 5 4 2" xfId="19247"/>
    <cellStyle name="Standard 4 3 2 2 5 4 2 2" xfId="19248"/>
    <cellStyle name="Standard 4 3 2 2 5 4 2 2 2" xfId="19249"/>
    <cellStyle name="Standard 4 3 2 2 5 4 2 2 3" xfId="19250"/>
    <cellStyle name="Standard 4 3 2 2 5 4 2 3" xfId="19251"/>
    <cellStyle name="Standard 4 3 2 2 5 4 2 3 2" xfId="19252"/>
    <cellStyle name="Standard 4 3 2 2 5 4 2 3 3" xfId="19253"/>
    <cellStyle name="Standard 4 3 2 2 5 4 2 4" xfId="19254"/>
    <cellStyle name="Standard 4 3 2 2 5 4 2 4 2" xfId="19255"/>
    <cellStyle name="Standard 4 3 2 2 5 4 2 5" xfId="19256"/>
    <cellStyle name="Standard 4 3 2 2 5 4 2 6" xfId="19257"/>
    <cellStyle name="Standard 4 3 2 2 5 4 3" xfId="19258"/>
    <cellStyle name="Standard 4 3 2 2 5 4 3 2" xfId="19259"/>
    <cellStyle name="Standard 4 3 2 2 5 4 3 3" xfId="19260"/>
    <cellStyle name="Standard 4 3 2 2 5 4 4" xfId="19261"/>
    <cellStyle name="Standard 4 3 2 2 5 4 4 2" xfId="19262"/>
    <cellStyle name="Standard 4 3 2 2 5 4 4 3" xfId="19263"/>
    <cellStyle name="Standard 4 3 2 2 5 4 5" xfId="19264"/>
    <cellStyle name="Standard 4 3 2 2 5 4 5 2" xfId="19265"/>
    <cellStyle name="Standard 4 3 2 2 5 4 6" xfId="19266"/>
    <cellStyle name="Standard 4 3 2 2 5 4 7" xfId="19267"/>
    <cellStyle name="Standard 4 3 2 2 5 5" xfId="19268"/>
    <cellStyle name="Standard 4 3 2 2 5 5 2" xfId="19269"/>
    <cellStyle name="Standard 4 3 2 2 5 5 2 2" xfId="19270"/>
    <cellStyle name="Standard 4 3 2 2 5 5 2 3" xfId="19271"/>
    <cellStyle name="Standard 4 3 2 2 5 5 3" xfId="19272"/>
    <cellStyle name="Standard 4 3 2 2 5 5 3 2" xfId="19273"/>
    <cellStyle name="Standard 4 3 2 2 5 5 3 3" xfId="19274"/>
    <cellStyle name="Standard 4 3 2 2 5 5 4" xfId="19275"/>
    <cellStyle name="Standard 4 3 2 2 5 5 4 2" xfId="19276"/>
    <cellStyle name="Standard 4 3 2 2 5 5 5" xfId="19277"/>
    <cellStyle name="Standard 4 3 2 2 5 5 6" xfId="19278"/>
    <cellStyle name="Standard 4 3 2 2 5 6" xfId="19279"/>
    <cellStyle name="Standard 4 3 2 2 5 6 2" xfId="19280"/>
    <cellStyle name="Standard 4 3 2 2 5 6 3" xfId="19281"/>
    <cellStyle name="Standard 4 3 2 2 5 7" xfId="19282"/>
    <cellStyle name="Standard 4 3 2 2 5 7 2" xfId="19283"/>
    <cellStyle name="Standard 4 3 2 2 5 7 3" xfId="19284"/>
    <cellStyle name="Standard 4 3 2 2 5 8" xfId="19285"/>
    <cellStyle name="Standard 4 3 2 2 5 8 2" xfId="19286"/>
    <cellStyle name="Standard 4 3 2 2 5 9" xfId="19287"/>
    <cellStyle name="Standard 4 3 2 2 6" xfId="19288"/>
    <cellStyle name="Standard 4 3 2 2 6 2" xfId="19289"/>
    <cellStyle name="Standard 4 3 2 2 6 2 2" xfId="19290"/>
    <cellStyle name="Standard 4 3 2 2 6 2 2 2" xfId="19291"/>
    <cellStyle name="Standard 4 3 2 2 6 2 2 2 2" xfId="19292"/>
    <cellStyle name="Standard 4 3 2 2 6 2 2 2 3" xfId="19293"/>
    <cellStyle name="Standard 4 3 2 2 6 2 2 3" xfId="19294"/>
    <cellStyle name="Standard 4 3 2 2 6 2 2 3 2" xfId="19295"/>
    <cellStyle name="Standard 4 3 2 2 6 2 2 3 3" xfId="19296"/>
    <cellStyle name="Standard 4 3 2 2 6 2 2 4" xfId="19297"/>
    <cellStyle name="Standard 4 3 2 2 6 2 2 4 2" xfId="19298"/>
    <cellStyle name="Standard 4 3 2 2 6 2 2 5" xfId="19299"/>
    <cellStyle name="Standard 4 3 2 2 6 2 2 6" xfId="19300"/>
    <cellStyle name="Standard 4 3 2 2 6 2 3" xfId="19301"/>
    <cellStyle name="Standard 4 3 2 2 6 2 3 2" xfId="19302"/>
    <cellStyle name="Standard 4 3 2 2 6 2 3 3" xfId="19303"/>
    <cellStyle name="Standard 4 3 2 2 6 2 4" xfId="19304"/>
    <cellStyle name="Standard 4 3 2 2 6 2 4 2" xfId="19305"/>
    <cellStyle name="Standard 4 3 2 2 6 2 4 3" xfId="19306"/>
    <cellStyle name="Standard 4 3 2 2 6 2 5" xfId="19307"/>
    <cellStyle name="Standard 4 3 2 2 6 2 5 2" xfId="19308"/>
    <cellStyle name="Standard 4 3 2 2 6 2 6" xfId="19309"/>
    <cellStyle name="Standard 4 3 2 2 6 2 7" xfId="19310"/>
    <cellStyle name="Standard 4 3 2 2 6 3" xfId="19311"/>
    <cellStyle name="Standard 4 3 2 2 6 3 2" xfId="19312"/>
    <cellStyle name="Standard 4 3 2 2 6 3 2 2" xfId="19313"/>
    <cellStyle name="Standard 4 3 2 2 6 3 2 3" xfId="19314"/>
    <cellStyle name="Standard 4 3 2 2 6 3 3" xfId="19315"/>
    <cellStyle name="Standard 4 3 2 2 6 3 3 2" xfId="19316"/>
    <cellStyle name="Standard 4 3 2 2 6 3 3 3" xfId="19317"/>
    <cellStyle name="Standard 4 3 2 2 6 3 4" xfId="19318"/>
    <cellStyle name="Standard 4 3 2 2 6 3 4 2" xfId="19319"/>
    <cellStyle name="Standard 4 3 2 2 6 3 5" xfId="19320"/>
    <cellStyle name="Standard 4 3 2 2 6 3 6" xfId="19321"/>
    <cellStyle name="Standard 4 3 2 2 6 4" xfId="19322"/>
    <cellStyle name="Standard 4 3 2 2 6 4 2" xfId="19323"/>
    <cellStyle name="Standard 4 3 2 2 6 4 3" xfId="19324"/>
    <cellStyle name="Standard 4 3 2 2 6 5" xfId="19325"/>
    <cellStyle name="Standard 4 3 2 2 6 5 2" xfId="19326"/>
    <cellStyle name="Standard 4 3 2 2 6 5 3" xfId="19327"/>
    <cellStyle name="Standard 4 3 2 2 6 6" xfId="19328"/>
    <cellStyle name="Standard 4 3 2 2 6 6 2" xfId="19329"/>
    <cellStyle name="Standard 4 3 2 2 6 7" xfId="19330"/>
    <cellStyle name="Standard 4 3 2 2 6 8" xfId="19331"/>
    <cellStyle name="Standard 4 3 2 2 7" xfId="19332"/>
    <cellStyle name="Standard 4 3 2 2 7 2" xfId="19333"/>
    <cellStyle name="Standard 4 3 2 2 7 2 2" xfId="19334"/>
    <cellStyle name="Standard 4 3 2 2 7 2 2 2" xfId="19335"/>
    <cellStyle name="Standard 4 3 2 2 7 2 2 2 2" xfId="19336"/>
    <cellStyle name="Standard 4 3 2 2 7 2 2 2 3" xfId="19337"/>
    <cellStyle name="Standard 4 3 2 2 7 2 2 3" xfId="19338"/>
    <cellStyle name="Standard 4 3 2 2 7 2 2 3 2" xfId="19339"/>
    <cellStyle name="Standard 4 3 2 2 7 2 2 3 3" xfId="19340"/>
    <cellStyle name="Standard 4 3 2 2 7 2 2 4" xfId="19341"/>
    <cellStyle name="Standard 4 3 2 2 7 2 2 4 2" xfId="19342"/>
    <cellStyle name="Standard 4 3 2 2 7 2 2 5" xfId="19343"/>
    <cellStyle name="Standard 4 3 2 2 7 2 2 6" xfId="19344"/>
    <cellStyle name="Standard 4 3 2 2 7 2 3" xfId="19345"/>
    <cellStyle name="Standard 4 3 2 2 7 2 3 2" xfId="19346"/>
    <cellStyle name="Standard 4 3 2 2 7 2 3 3" xfId="19347"/>
    <cellStyle name="Standard 4 3 2 2 7 2 4" xfId="19348"/>
    <cellStyle name="Standard 4 3 2 2 7 2 4 2" xfId="19349"/>
    <cellStyle name="Standard 4 3 2 2 7 2 4 3" xfId="19350"/>
    <cellStyle name="Standard 4 3 2 2 7 2 5" xfId="19351"/>
    <cellStyle name="Standard 4 3 2 2 7 2 5 2" xfId="19352"/>
    <cellStyle name="Standard 4 3 2 2 7 2 6" xfId="19353"/>
    <cellStyle name="Standard 4 3 2 2 7 2 7" xfId="19354"/>
    <cellStyle name="Standard 4 3 2 2 7 3" xfId="19355"/>
    <cellStyle name="Standard 4 3 2 2 7 3 2" xfId="19356"/>
    <cellStyle name="Standard 4 3 2 2 7 3 2 2" xfId="19357"/>
    <cellStyle name="Standard 4 3 2 2 7 3 2 3" xfId="19358"/>
    <cellStyle name="Standard 4 3 2 2 7 3 3" xfId="19359"/>
    <cellStyle name="Standard 4 3 2 2 7 3 3 2" xfId="19360"/>
    <cellStyle name="Standard 4 3 2 2 7 3 3 3" xfId="19361"/>
    <cellStyle name="Standard 4 3 2 2 7 3 4" xfId="19362"/>
    <cellStyle name="Standard 4 3 2 2 7 3 4 2" xfId="19363"/>
    <cellStyle name="Standard 4 3 2 2 7 3 5" xfId="19364"/>
    <cellStyle name="Standard 4 3 2 2 7 3 6" xfId="19365"/>
    <cellStyle name="Standard 4 3 2 2 7 4" xfId="19366"/>
    <cellStyle name="Standard 4 3 2 2 7 4 2" xfId="19367"/>
    <cellStyle name="Standard 4 3 2 2 7 4 3" xfId="19368"/>
    <cellStyle name="Standard 4 3 2 2 7 5" xfId="19369"/>
    <cellStyle name="Standard 4 3 2 2 7 5 2" xfId="19370"/>
    <cellStyle name="Standard 4 3 2 2 7 5 3" xfId="19371"/>
    <cellStyle name="Standard 4 3 2 2 7 6" xfId="19372"/>
    <cellStyle name="Standard 4 3 2 2 7 6 2" xfId="19373"/>
    <cellStyle name="Standard 4 3 2 2 7 7" xfId="19374"/>
    <cellStyle name="Standard 4 3 2 2 7 8" xfId="19375"/>
    <cellStyle name="Standard 4 3 2 2 8" xfId="19376"/>
    <cellStyle name="Standard 4 3 2 2 8 2" xfId="19377"/>
    <cellStyle name="Standard 4 3 2 2 8 2 2" xfId="19378"/>
    <cellStyle name="Standard 4 3 2 2 8 2 2 2" xfId="19379"/>
    <cellStyle name="Standard 4 3 2 2 8 2 2 3" xfId="19380"/>
    <cellStyle name="Standard 4 3 2 2 8 2 3" xfId="19381"/>
    <cellStyle name="Standard 4 3 2 2 8 2 3 2" xfId="19382"/>
    <cellStyle name="Standard 4 3 2 2 8 2 3 3" xfId="19383"/>
    <cellStyle name="Standard 4 3 2 2 8 2 4" xfId="19384"/>
    <cellStyle name="Standard 4 3 2 2 8 2 4 2" xfId="19385"/>
    <cellStyle name="Standard 4 3 2 2 8 2 5" xfId="19386"/>
    <cellStyle name="Standard 4 3 2 2 8 2 6" xfId="19387"/>
    <cellStyle name="Standard 4 3 2 2 8 3" xfId="19388"/>
    <cellStyle name="Standard 4 3 2 2 8 3 2" xfId="19389"/>
    <cellStyle name="Standard 4 3 2 2 8 3 3" xfId="19390"/>
    <cellStyle name="Standard 4 3 2 2 8 4" xfId="19391"/>
    <cellStyle name="Standard 4 3 2 2 8 4 2" xfId="19392"/>
    <cellStyle name="Standard 4 3 2 2 8 4 3" xfId="19393"/>
    <cellStyle name="Standard 4 3 2 2 8 5" xfId="19394"/>
    <cellStyle name="Standard 4 3 2 2 8 5 2" xfId="19395"/>
    <cellStyle name="Standard 4 3 2 2 8 6" xfId="19396"/>
    <cellStyle name="Standard 4 3 2 2 8 7" xfId="19397"/>
    <cellStyle name="Standard 4 3 2 2 9" xfId="19398"/>
    <cellStyle name="Standard 4 3 2 2 9 2" xfId="19399"/>
    <cellStyle name="Standard 4 3 2 2 9 2 2" xfId="19400"/>
    <cellStyle name="Standard 4 3 2 2 9 2 3" xfId="19401"/>
    <cellStyle name="Standard 4 3 2 2 9 3" xfId="19402"/>
    <cellStyle name="Standard 4 3 2 2 9 3 2" xfId="19403"/>
    <cellStyle name="Standard 4 3 2 2 9 3 3" xfId="19404"/>
    <cellStyle name="Standard 4 3 2 2 9 4" xfId="19405"/>
    <cellStyle name="Standard 4 3 2 2 9 4 2" xfId="19406"/>
    <cellStyle name="Standard 4 3 2 2 9 5" xfId="19407"/>
    <cellStyle name="Standard 4 3 2 2 9 6" xfId="19408"/>
    <cellStyle name="Standard 4 3 2 3" xfId="19409"/>
    <cellStyle name="Standard 4 3 2 3 10" xfId="19410"/>
    <cellStyle name="Standard 4 3 2 3 10 2" xfId="19411"/>
    <cellStyle name="Standard 4 3 2 3 10 3" xfId="19412"/>
    <cellStyle name="Standard 4 3 2 3 11" xfId="19413"/>
    <cellStyle name="Standard 4 3 2 3 11 2" xfId="19414"/>
    <cellStyle name="Standard 4 3 2 3 12" xfId="19415"/>
    <cellStyle name="Standard 4 3 2 3 13" xfId="19416"/>
    <cellStyle name="Standard 4 3 2 3 14" xfId="33466"/>
    <cellStyle name="Standard 4 3 2 3 2" xfId="19417"/>
    <cellStyle name="Standard 4 3 2 3 2 10" xfId="19418"/>
    <cellStyle name="Standard 4 3 2 3 2 11" xfId="19419"/>
    <cellStyle name="Standard 4 3 2 3 2 2" xfId="19420"/>
    <cellStyle name="Standard 4 3 2 3 2 2 10" xfId="19421"/>
    <cellStyle name="Standard 4 3 2 3 2 2 2" xfId="19422"/>
    <cellStyle name="Standard 4 3 2 3 2 2 2 2" xfId="19423"/>
    <cellStyle name="Standard 4 3 2 3 2 2 2 2 2" xfId="19424"/>
    <cellStyle name="Standard 4 3 2 3 2 2 2 2 2 2" xfId="19425"/>
    <cellStyle name="Standard 4 3 2 3 2 2 2 2 2 2 2" xfId="19426"/>
    <cellStyle name="Standard 4 3 2 3 2 2 2 2 2 2 3" xfId="19427"/>
    <cellStyle name="Standard 4 3 2 3 2 2 2 2 2 3" xfId="19428"/>
    <cellStyle name="Standard 4 3 2 3 2 2 2 2 2 3 2" xfId="19429"/>
    <cellStyle name="Standard 4 3 2 3 2 2 2 2 2 3 3" xfId="19430"/>
    <cellStyle name="Standard 4 3 2 3 2 2 2 2 2 4" xfId="19431"/>
    <cellStyle name="Standard 4 3 2 3 2 2 2 2 2 4 2" xfId="19432"/>
    <cellStyle name="Standard 4 3 2 3 2 2 2 2 2 5" xfId="19433"/>
    <cellStyle name="Standard 4 3 2 3 2 2 2 2 2 6" xfId="19434"/>
    <cellStyle name="Standard 4 3 2 3 2 2 2 2 3" xfId="19435"/>
    <cellStyle name="Standard 4 3 2 3 2 2 2 2 3 2" xfId="19436"/>
    <cellStyle name="Standard 4 3 2 3 2 2 2 2 3 3" xfId="19437"/>
    <cellStyle name="Standard 4 3 2 3 2 2 2 2 4" xfId="19438"/>
    <cellStyle name="Standard 4 3 2 3 2 2 2 2 4 2" xfId="19439"/>
    <cellStyle name="Standard 4 3 2 3 2 2 2 2 4 3" xfId="19440"/>
    <cellStyle name="Standard 4 3 2 3 2 2 2 2 5" xfId="19441"/>
    <cellStyle name="Standard 4 3 2 3 2 2 2 2 5 2" xfId="19442"/>
    <cellStyle name="Standard 4 3 2 3 2 2 2 2 6" xfId="19443"/>
    <cellStyle name="Standard 4 3 2 3 2 2 2 2 7" xfId="19444"/>
    <cellStyle name="Standard 4 3 2 3 2 2 2 3" xfId="19445"/>
    <cellStyle name="Standard 4 3 2 3 2 2 2 3 2" xfId="19446"/>
    <cellStyle name="Standard 4 3 2 3 2 2 2 3 2 2" xfId="19447"/>
    <cellStyle name="Standard 4 3 2 3 2 2 2 3 2 3" xfId="19448"/>
    <cellStyle name="Standard 4 3 2 3 2 2 2 3 3" xfId="19449"/>
    <cellStyle name="Standard 4 3 2 3 2 2 2 3 3 2" xfId="19450"/>
    <cellStyle name="Standard 4 3 2 3 2 2 2 3 3 3" xfId="19451"/>
    <cellStyle name="Standard 4 3 2 3 2 2 2 3 4" xfId="19452"/>
    <cellStyle name="Standard 4 3 2 3 2 2 2 3 4 2" xfId="19453"/>
    <cellStyle name="Standard 4 3 2 3 2 2 2 3 5" xfId="19454"/>
    <cellStyle name="Standard 4 3 2 3 2 2 2 3 6" xfId="19455"/>
    <cellStyle name="Standard 4 3 2 3 2 2 2 4" xfId="19456"/>
    <cellStyle name="Standard 4 3 2 3 2 2 2 4 2" xfId="19457"/>
    <cellStyle name="Standard 4 3 2 3 2 2 2 4 3" xfId="19458"/>
    <cellStyle name="Standard 4 3 2 3 2 2 2 5" xfId="19459"/>
    <cellStyle name="Standard 4 3 2 3 2 2 2 5 2" xfId="19460"/>
    <cellStyle name="Standard 4 3 2 3 2 2 2 5 3" xfId="19461"/>
    <cellStyle name="Standard 4 3 2 3 2 2 2 6" xfId="19462"/>
    <cellStyle name="Standard 4 3 2 3 2 2 2 6 2" xfId="19463"/>
    <cellStyle name="Standard 4 3 2 3 2 2 2 7" xfId="19464"/>
    <cellStyle name="Standard 4 3 2 3 2 2 2 8" xfId="19465"/>
    <cellStyle name="Standard 4 3 2 3 2 2 3" xfId="19466"/>
    <cellStyle name="Standard 4 3 2 3 2 2 3 2" xfId="19467"/>
    <cellStyle name="Standard 4 3 2 3 2 2 3 2 2" xfId="19468"/>
    <cellStyle name="Standard 4 3 2 3 2 2 3 2 2 2" xfId="19469"/>
    <cellStyle name="Standard 4 3 2 3 2 2 3 2 2 2 2" xfId="19470"/>
    <cellStyle name="Standard 4 3 2 3 2 2 3 2 2 2 3" xfId="19471"/>
    <cellStyle name="Standard 4 3 2 3 2 2 3 2 2 3" xfId="19472"/>
    <cellStyle name="Standard 4 3 2 3 2 2 3 2 2 3 2" xfId="19473"/>
    <cellStyle name="Standard 4 3 2 3 2 2 3 2 2 3 3" xfId="19474"/>
    <cellStyle name="Standard 4 3 2 3 2 2 3 2 2 4" xfId="19475"/>
    <cellStyle name="Standard 4 3 2 3 2 2 3 2 2 4 2" xfId="19476"/>
    <cellStyle name="Standard 4 3 2 3 2 2 3 2 2 5" xfId="19477"/>
    <cellStyle name="Standard 4 3 2 3 2 2 3 2 2 6" xfId="19478"/>
    <cellStyle name="Standard 4 3 2 3 2 2 3 2 3" xfId="19479"/>
    <cellStyle name="Standard 4 3 2 3 2 2 3 2 3 2" xfId="19480"/>
    <cellStyle name="Standard 4 3 2 3 2 2 3 2 3 3" xfId="19481"/>
    <cellStyle name="Standard 4 3 2 3 2 2 3 2 4" xfId="19482"/>
    <cellStyle name="Standard 4 3 2 3 2 2 3 2 4 2" xfId="19483"/>
    <cellStyle name="Standard 4 3 2 3 2 2 3 2 4 3" xfId="19484"/>
    <cellStyle name="Standard 4 3 2 3 2 2 3 2 5" xfId="19485"/>
    <cellStyle name="Standard 4 3 2 3 2 2 3 2 5 2" xfId="19486"/>
    <cellStyle name="Standard 4 3 2 3 2 2 3 2 6" xfId="19487"/>
    <cellStyle name="Standard 4 3 2 3 2 2 3 2 7" xfId="19488"/>
    <cellStyle name="Standard 4 3 2 3 2 2 3 3" xfId="19489"/>
    <cellStyle name="Standard 4 3 2 3 2 2 3 3 2" xfId="19490"/>
    <cellStyle name="Standard 4 3 2 3 2 2 3 3 2 2" xfId="19491"/>
    <cellStyle name="Standard 4 3 2 3 2 2 3 3 2 3" xfId="19492"/>
    <cellStyle name="Standard 4 3 2 3 2 2 3 3 3" xfId="19493"/>
    <cellStyle name="Standard 4 3 2 3 2 2 3 3 3 2" xfId="19494"/>
    <cellStyle name="Standard 4 3 2 3 2 2 3 3 3 3" xfId="19495"/>
    <cellStyle name="Standard 4 3 2 3 2 2 3 3 4" xfId="19496"/>
    <cellStyle name="Standard 4 3 2 3 2 2 3 3 4 2" xfId="19497"/>
    <cellStyle name="Standard 4 3 2 3 2 2 3 3 5" xfId="19498"/>
    <cellStyle name="Standard 4 3 2 3 2 2 3 3 6" xfId="19499"/>
    <cellStyle name="Standard 4 3 2 3 2 2 3 4" xfId="19500"/>
    <cellStyle name="Standard 4 3 2 3 2 2 3 4 2" xfId="19501"/>
    <cellStyle name="Standard 4 3 2 3 2 2 3 4 3" xfId="19502"/>
    <cellStyle name="Standard 4 3 2 3 2 2 3 5" xfId="19503"/>
    <cellStyle name="Standard 4 3 2 3 2 2 3 5 2" xfId="19504"/>
    <cellStyle name="Standard 4 3 2 3 2 2 3 5 3" xfId="19505"/>
    <cellStyle name="Standard 4 3 2 3 2 2 3 6" xfId="19506"/>
    <cellStyle name="Standard 4 3 2 3 2 2 3 6 2" xfId="19507"/>
    <cellStyle name="Standard 4 3 2 3 2 2 3 7" xfId="19508"/>
    <cellStyle name="Standard 4 3 2 3 2 2 3 8" xfId="19509"/>
    <cellStyle name="Standard 4 3 2 3 2 2 4" xfId="19510"/>
    <cellStyle name="Standard 4 3 2 3 2 2 4 2" xfId="19511"/>
    <cellStyle name="Standard 4 3 2 3 2 2 4 2 2" xfId="19512"/>
    <cellStyle name="Standard 4 3 2 3 2 2 4 2 2 2" xfId="19513"/>
    <cellStyle name="Standard 4 3 2 3 2 2 4 2 2 3" xfId="19514"/>
    <cellStyle name="Standard 4 3 2 3 2 2 4 2 3" xfId="19515"/>
    <cellStyle name="Standard 4 3 2 3 2 2 4 2 3 2" xfId="19516"/>
    <cellStyle name="Standard 4 3 2 3 2 2 4 2 3 3" xfId="19517"/>
    <cellStyle name="Standard 4 3 2 3 2 2 4 2 4" xfId="19518"/>
    <cellStyle name="Standard 4 3 2 3 2 2 4 2 4 2" xfId="19519"/>
    <cellStyle name="Standard 4 3 2 3 2 2 4 2 5" xfId="19520"/>
    <cellStyle name="Standard 4 3 2 3 2 2 4 2 6" xfId="19521"/>
    <cellStyle name="Standard 4 3 2 3 2 2 4 3" xfId="19522"/>
    <cellStyle name="Standard 4 3 2 3 2 2 4 3 2" xfId="19523"/>
    <cellStyle name="Standard 4 3 2 3 2 2 4 3 3" xfId="19524"/>
    <cellStyle name="Standard 4 3 2 3 2 2 4 4" xfId="19525"/>
    <cellStyle name="Standard 4 3 2 3 2 2 4 4 2" xfId="19526"/>
    <cellStyle name="Standard 4 3 2 3 2 2 4 4 3" xfId="19527"/>
    <cellStyle name="Standard 4 3 2 3 2 2 4 5" xfId="19528"/>
    <cellStyle name="Standard 4 3 2 3 2 2 4 5 2" xfId="19529"/>
    <cellStyle name="Standard 4 3 2 3 2 2 4 6" xfId="19530"/>
    <cellStyle name="Standard 4 3 2 3 2 2 4 7" xfId="19531"/>
    <cellStyle name="Standard 4 3 2 3 2 2 5" xfId="19532"/>
    <cellStyle name="Standard 4 3 2 3 2 2 5 2" xfId="19533"/>
    <cellStyle name="Standard 4 3 2 3 2 2 5 2 2" xfId="19534"/>
    <cellStyle name="Standard 4 3 2 3 2 2 5 2 3" xfId="19535"/>
    <cellStyle name="Standard 4 3 2 3 2 2 5 3" xfId="19536"/>
    <cellStyle name="Standard 4 3 2 3 2 2 5 3 2" xfId="19537"/>
    <cellStyle name="Standard 4 3 2 3 2 2 5 3 3" xfId="19538"/>
    <cellStyle name="Standard 4 3 2 3 2 2 5 4" xfId="19539"/>
    <cellStyle name="Standard 4 3 2 3 2 2 5 4 2" xfId="19540"/>
    <cellStyle name="Standard 4 3 2 3 2 2 5 5" xfId="19541"/>
    <cellStyle name="Standard 4 3 2 3 2 2 5 6" xfId="19542"/>
    <cellStyle name="Standard 4 3 2 3 2 2 6" xfId="19543"/>
    <cellStyle name="Standard 4 3 2 3 2 2 6 2" xfId="19544"/>
    <cellStyle name="Standard 4 3 2 3 2 2 6 3" xfId="19545"/>
    <cellStyle name="Standard 4 3 2 3 2 2 7" xfId="19546"/>
    <cellStyle name="Standard 4 3 2 3 2 2 7 2" xfId="19547"/>
    <cellStyle name="Standard 4 3 2 3 2 2 7 3" xfId="19548"/>
    <cellStyle name="Standard 4 3 2 3 2 2 8" xfId="19549"/>
    <cellStyle name="Standard 4 3 2 3 2 2 8 2" xfId="19550"/>
    <cellStyle name="Standard 4 3 2 3 2 2 9" xfId="19551"/>
    <cellStyle name="Standard 4 3 2 3 2 3" xfId="19552"/>
    <cellStyle name="Standard 4 3 2 3 2 3 2" xfId="19553"/>
    <cellStyle name="Standard 4 3 2 3 2 3 2 2" xfId="19554"/>
    <cellStyle name="Standard 4 3 2 3 2 3 2 2 2" xfId="19555"/>
    <cellStyle name="Standard 4 3 2 3 2 3 2 2 2 2" xfId="19556"/>
    <cellStyle name="Standard 4 3 2 3 2 3 2 2 2 3" xfId="19557"/>
    <cellStyle name="Standard 4 3 2 3 2 3 2 2 3" xfId="19558"/>
    <cellStyle name="Standard 4 3 2 3 2 3 2 2 3 2" xfId="19559"/>
    <cellStyle name="Standard 4 3 2 3 2 3 2 2 3 3" xfId="19560"/>
    <cellStyle name="Standard 4 3 2 3 2 3 2 2 4" xfId="19561"/>
    <cellStyle name="Standard 4 3 2 3 2 3 2 2 4 2" xfId="19562"/>
    <cellStyle name="Standard 4 3 2 3 2 3 2 2 5" xfId="19563"/>
    <cellStyle name="Standard 4 3 2 3 2 3 2 2 6" xfId="19564"/>
    <cellStyle name="Standard 4 3 2 3 2 3 2 3" xfId="19565"/>
    <cellStyle name="Standard 4 3 2 3 2 3 2 3 2" xfId="19566"/>
    <cellStyle name="Standard 4 3 2 3 2 3 2 3 3" xfId="19567"/>
    <cellStyle name="Standard 4 3 2 3 2 3 2 4" xfId="19568"/>
    <cellStyle name="Standard 4 3 2 3 2 3 2 4 2" xfId="19569"/>
    <cellStyle name="Standard 4 3 2 3 2 3 2 4 3" xfId="19570"/>
    <cellStyle name="Standard 4 3 2 3 2 3 2 5" xfId="19571"/>
    <cellStyle name="Standard 4 3 2 3 2 3 2 5 2" xfId="19572"/>
    <cellStyle name="Standard 4 3 2 3 2 3 2 6" xfId="19573"/>
    <cellStyle name="Standard 4 3 2 3 2 3 2 7" xfId="19574"/>
    <cellStyle name="Standard 4 3 2 3 2 3 3" xfId="19575"/>
    <cellStyle name="Standard 4 3 2 3 2 3 3 2" xfId="19576"/>
    <cellStyle name="Standard 4 3 2 3 2 3 3 2 2" xfId="19577"/>
    <cellStyle name="Standard 4 3 2 3 2 3 3 2 3" xfId="19578"/>
    <cellStyle name="Standard 4 3 2 3 2 3 3 3" xfId="19579"/>
    <cellStyle name="Standard 4 3 2 3 2 3 3 3 2" xfId="19580"/>
    <cellStyle name="Standard 4 3 2 3 2 3 3 3 3" xfId="19581"/>
    <cellStyle name="Standard 4 3 2 3 2 3 3 4" xfId="19582"/>
    <cellStyle name="Standard 4 3 2 3 2 3 3 4 2" xfId="19583"/>
    <cellStyle name="Standard 4 3 2 3 2 3 3 5" xfId="19584"/>
    <cellStyle name="Standard 4 3 2 3 2 3 3 6" xfId="19585"/>
    <cellStyle name="Standard 4 3 2 3 2 3 4" xfId="19586"/>
    <cellStyle name="Standard 4 3 2 3 2 3 4 2" xfId="19587"/>
    <cellStyle name="Standard 4 3 2 3 2 3 4 3" xfId="19588"/>
    <cellStyle name="Standard 4 3 2 3 2 3 5" xfId="19589"/>
    <cellStyle name="Standard 4 3 2 3 2 3 5 2" xfId="19590"/>
    <cellStyle name="Standard 4 3 2 3 2 3 5 3" xfId="19591"/>
    <cellStyle name="Standard 4 3 2 3 2 3 6" xfId="19592"/>
    <cellStyle name="Standard 4 3 2 3 2 3 6 2" xfId="19593"/>
    <cellStyle name="Standard 4 3 2 3 2 3 7" xfId="19594"/>
    <cellStyle name="Standard 4 3 2 3 2 3 8" xfId="19595"/>
    <cellStyle name="Standard 4 3 2 3 2 4" xfId="19596"/>
    <cellStyle name="Standard 4 3 2 3 2 4 2" xfId="19597"/>
    <cellStyle name="Standard 4 3 2 3 2 4 2 2" xfId="19598"/>
    <cellStyle name="Standard 4 3 2 3 2 4 2 2 2" xfId="19599"/>
    <cellStyle name="Standard 4 3 2 3 2 4 2 2 2 2" xfId="19600"/>
    <cellStyle name="Standard 4 3 2 3 2 4 2 2 2 3" xfId="19601"/>
    <cellStyle name="Standard 4 3 2 3 2 4 2 2 3" xfId="19602"/>
    <cellStyle name="Standard 4 3 2 3 2 4 2 2 3 2" xfId="19603"/>
    <cellStyle name="Standard 4 3 2 3 2 4 2 2 3 3" xfId="19604"/>
    <cellStyle name="Standard 4 3 2 3 2 4 2 2 4" xfId="19605"/>
    <cellStyle name="Standard 4 3 2 3 2 4 2 2 4 2" xfId="19606"/>
    <cellStyle name="Standard 4 3 2 3 2 4 2 2 5" xfId="19607"/>
    <cellStyle name="Standard 4 3 2 3 2 4 2 2 6" xfId="19608"/>
    <cellStyle name="Standard 4 3 2 3 2 4 2 3" xfId="19609"/>
    <cellStyle name="Standard 4 3 2 3 2 4 2 3 2" xfId="19610"/>
    <cellStyle name="Standard 4 3 2 3 2 4 2 3 3" xfId="19611"/>
    <cellStyle name="Standard 4 3 2 3 2 4 2 4" xfId="19612"/>
    <cellStyle name="Standard 4 3 2 3 2 4 2 4 2" xfId="19613"/>
    <cellStyle name="Standard 4 3 2 3 2 4 2 4 3" xfId="19614"/>
    <cellStyle name="Standard 4 3 2 3 2 4 2 5" xfId="19615"/>
    <cellStyle name="Standard 4 3 2 3 2 4 2 5 2" xfId="19616"/>
    <cellStyle name="Standard 4 3 2 3 2 4 2 6" xfId="19617"/>
    <cellStyle name="Standard 4 3 2 3 2 4 2 7" xfId="19618"/>
    <cellStyle name="Standard 4 3 2 3 2 4 3" xfId="19619"/>
    <cellStyle name="Standard 4 3 2 3 2 4 3 2" xfId="19620"/>
    <cellStyle name="Standard 4 3 2 3 2 4 3 2 2" xfId="19621"/>
    <cellStyle name="Standard 4 3 2 3 2 4 3 2 3" xfId="19622"/>
    <cellStyle name="Standard 4 3 2 3 2 4 3 3" xfId="19623"/>
    <cellStyle name="Standard 4 3 2 3 2 4 3 3 2" xfId="19624"/>
    <cellStyle name="Standard 4 3 2 3 2 4 3 3 3" xfId="19625"/>
    <cellStyle name="Standard 4 3 2 3 2 4 3 4" xfId="19626"/>
    <cellStyle name="Standard 4 3 2 3 2 4 3 4 2" xfId="19627"/>
    <cellStyle name="Standard 4 3 2 3 2 4 3 5" xfId="19628"/>
    <cellStyle name="Standard 4 3 2 3 2 4 3 6" xfId="19629"/>
    <cellStyle name="Standard 4 3 2 3 2 4 4" xfId="19630"/>
    <cellStyle name="Standard 4 3 2 3 2 4 4 2" xfId="19631"/>
    <cellStyle name="Standard 4 3 2 3 2 4 4 3" xfId="19632"/>
    <cellStyle name="Standard 4 3 2 3 2 4 5" xfId="19633"/>
    <cellStyle name="Standard 4 3 2 3 2 4 5 2" xfId="19634"/>
    <cellStyle name="Standard 4 3 2 3 2 4 5 3" xfId="19635"/>
    <cellStyle name="Standard 4 3 2 3 2 4 6" xfId="19636"/>
    <cellStyle name="Standard 4 3 2 3 2 4 6 2" xfId="19637"/>
    <cellStyle name="Standard 4 3 2 3 2 4 7" xfId="19638"/>
    <cellStyle name="Standard 4 3 2 3 2 4 8" xfId="19639"/>
    <cellStyle name="Standard 4 3 2 3 2 5" xfId="19640"/>
    <cellStyle name="Standard 4 3 2 3 2 5 2" xfId="19641"/>
    <cellStyle name="Standard 4 3 2 3 2 5 2 2" xfId="19642"/>
    <cellStyle name="Standard 4 3 2 3 2 5 2 2 2" xfId="19643"/>
    <cellStyle name="Standard 4 3 2 3 2 5 2 2 3" xfId="19644"/>
    <cellStyle name="Standard 4 3 2 3 2 5 2 3" xfId="19645"/>
    <cellStyle name="Standard 4 3 2 3 2 5 2 3 2" xfId="19646"/>
    <cellStyle name="Standard 4 3 2 3 2 5 2 3 3" xfId="19647"/>
    <cellStyle name="Standard 4 3 2 3 2 5 2 4" xfId="19648"/>
    <cellStyle name="Standard 4 3 2 3 2 5 2 4 2" xfId="19649"/>
    <cellStyle name="Standard 4 3 2 3 2 5 2 5" xfId="19650"/>
    <cellStyle name="Standard 4 3 2 3 2 5 2 6" xfId="19651"/>
    <cellStyle name="Standard 4 3 2 3 2 5 3" xfId="19652"/>
    <cellStyle name="Standard 4 3 2 3 2 5 3 2" xfId="19653"/>
    <cellStyle name="Standard 4 3 2 3 2 5 3 3" xfId="19654"/>
    <cellStyle name="Standard 4 3 2 3 2 5 4" xfId="19655"/>
    <cellStyle name="Standard 4 3 2 3 2 5 4 2" xfId="19656"/>
    <cellStyle name="Standard 4 3 2 3 2 5 4 3" xfId="19657"/>
    <cellStyle name="Standard 4 3 2 3 2 5 5" xfId="19658"/>
    <cellStyle name="Standard 4 3 2 3 2 5 5 2" xfId="19659"/>
    <cellStyle name="Standard 4 3 2 3 2 5 6" xfId="19660"/>
    <cellStyle name="Standard 4 3 2 3 2 5 7" xfId="19661"/>
    <cellStyle name="Standard 4 3 2 3 2 6" xfId="19662"/>
    <cellStyle name="Standard 4 3 2 3 2 6 2" xfId="19663"/>
    <cellStyle name="Standard 4 3 2 3 2 6 2 2" xfId="19664"/>
    <cellStyle name="Standard 4 3 2 3 2 6 2 3" xfId="19665"/>
    <cellStyle name="Standard 4 3 2 3 2 6 3" xfId="19666"/>
    <cellStyle name="Standard 4 3 2 3 2 6 3 2" xfId="19667"/>
    <cellStyle name="Standard 4 3 2 3 2 6 3 3" xfId="19668"/>
    <cellStyle name="Standard 4 3 2 3 2 6 4" xfId="19669"/>
    <cellStyle name="Standard 4 3 2 3 2 6 4 2" xfId="19670"/>
    <cellStyle name="Standard 4 3 2 3 2 6 5" xfId="19671"/>
    <cellStyle name="Standard 4 3 2 3 2 6 6" xfId="19672"/>
    <cellStyle name="Standard 4 3 2 3 2 7" xfId="19673"/>
    <cellStyle name="Standard 4 3 2 3 2 7 2" xfId="19674"/>
    <cellStyle name="Standard 4 3 2 3 2 7 3" xfId="19675"/>
    <cellStyle name="Standard 4 3 2 3 2 8" xfId="19676"/>
    <cellStyle name="Standard 4 3 2 3 2 8 2" xfId="19677"/>
    <cellStyle name="Standard 4 3 2 3 2 8 3" xfId="19678"/>
    <cellStyle name="Standard 4 3 2 3 2 9" xfId="19679"/>
    <cellStyle name="Standard 4 3 2 3 2 9 2" xfId="19680"/>
    <cellStyle name="Standard 4 3 2 3 3" xfId="19681"/>
    <cellStyle name="Standard 4 3 2 3 3 10" xfId="19682"/>
    <cellStyle name="Standard 4 3 2 3 3 11" xfId="19683"/>
    <cellStyle name="Standard 4 3 2 3 3 2" xfId="19684"/>
    <cellStyle name="Standard 4 3 2 3 3 2 10" xfId="19685"/>
    <cellStyle name="Standard 4 3 2 3 3 2 2" xfId="19686"/>
    <cellStyle name="Standard 4 3 2 3 3 2 2 2" xfId="19687"/>
    <cellStyle name="Standard 4 3 2 3 3 2 2 2 2" xfId="19688"/>
    <cellStyle name="Standard 4 3 2 3 3 2 2 2 2 2" xfId="19689"/>
    <cellStyle name="Standard 4 3 2 3 3 2 2 2 2 2 2" xfId="19690"/>
    <cellStyle name="Standard 4 3 2 3 3 2 2 2 2 2 3" xfId="19691"/>
    <cellStyle name="Standard 4 3 2 3 3 2 2 2 2 3" xfId="19692"/>
    <cellStyle name="Standard 4 3 2 3 3 2 2 2 2 3 2" xfId="19693"/>
    <cellStyle name="Standard 4 3 2 3 3 2 2 2 2 3 3" xfId="19694"/>
    <cellStyle name="Standard 4 3 2 3 3 2 2 2 2 4" xfId="19695"/>
    <cellStyle name="Standard 4 3 2 3 3 2 2 2 2 4 2" xfId="19696"/>
    <cellStyle name="Standard 4 3 2 3 3 2 2 2 2 5" xfId="19697"/>
    <cellStyle name="Standard 4 3 2 3 3 2 2 2 2 6" xfId="19698"/>
    <cellStyle name="Standard 4 3 2 3 3 2 2 2 3" xfId="19699"/>
    <cellStyle name="Standard 4 3 2 3 3 2 2 2 3 2" xfId="19700"/>
    <cellStyle name="Standard 4 3 2 3 3 2 2 2 3 3" xfId="19701"/>
    <cellStyle name="Standard 4 3 2 3 3 2 2 2 4" xfId="19702"/>
    <cellStyle name="Standard 4 3 2 3 3 2 2 2 4 2" xfId="19703"/>
    <cellStyle name="Standard 4 3 2 3 3 2 2 2 4 3" xfId="19704"/>
    <cellStyle name="Standard 4 3 2 3 3 2 2 2 5" xfId="19705"/>
    <cellStyle name="Standard 4 3 2 3 3 2 2 2 5 2" xfId="19706"/>
    <cellStyle name="Standard 4 3 2 3 3 2 2 2 6" xfId="19707"/>
    <cellStyle name="Standard 4 3 2 3 3 2 2 2 7" xfId="19708"/>
    <cellStyle name="Standard 4 3 2 3 3 2 2 3" xfId="19709"/>
    <cellStyle name="Standard 4 3 2 3 3 2 2 3 2" xfId="19710"/>
    <cellStyle name="Standard 4 3 2 3 3 2 2 3 2 2" xfId="19711"/>
    <cellStyle name="Standard 4 3 2 3 3 2 2 3 2 3" xfId="19712"/>
    <cellStyle name="Standard 4 3 2 3 3 2 2 3 3" xfId="19713"/>
    <cellStyle name="Standard 4 3 2 3 3 2 2 3 3 2" xfId="19714"/>
    <cellStyle name="Standard 4 3 2 3 3 2 2 3 3 3" xfId="19715"/>
    <cellStyle name="Standard 4 3 2 3 3 2 2 3 4" xfId="19716"/>
    <cellStyle name="Standard 4 3 2 3 3 2 2 3 4 2" xfId="19717"/>
    <cellStyle name="Standard 4 3 2 3 3 2 2 3 5" xfId="19718"/>
    <cellStyle name="Standard 4 3 2 3 3 2 2 3 6" xfId="19719"/>
    <cellStyle name="Standard 4 3 2 3 3 2 2 4" xfId="19720"/>
    <cellStyle name="Standard 4 3 2 3 3 2 2 4 2" xfId="19721"/>
    <cellStyle name="Standard 4 3 2 3 3 2 2 4 3" xfId="19722"/>
    <cellStyle name="Standard 4 3 2 3 3 2 2 5" xfId="19723"/>
    <cellStyle name="Standard 4 3 2 3 3 2 2 5 2" xfId="19724"/>
    <cellStyle name="Standard 4 3 2 3 3 2 2 5 3" xfId="19725"/>
    <cellStyle name="Standard 4 3 2 3 3 2 2 6" xfId="19726"/>
    <cellStyle name="Standard 4 3 2 3 3 2 2 6 2" xfId="19727"/>
    <cellStyle name="Standard 4 3 2 3 3 2 2 7" xfId="19728"/>
    <cellStyle name="Standard 4 3 2 3 3 2 2 8" xfId="19729"/>
    <cellStyle name="Standard 4 3 2 3 3 2 3" xfId="19730"/>
    <cellStyle name="Standard 4 3 2 3 3 2 3 2" xfId="19731"/>
    <cellStyle name="Standard 4 3 2 3 3 2 3 2 2" xfId="19732"/>
    <cellStyle name="Standard 4 3 2 3 3 2 3 2 2 2" xfId="19733"/>
    <cellStyle name="Standard 4 3 2 3 3 2 3 2 2 2 2" xfId="19734"/>
    <cellStyle name="Standard 4 3 2 3 3 2 3 2 2 2 3" xfId="19735"/>
    <cellStyle name="Standard 4 3 2 3 3 2 3 2 2 3" xfId="19736"/>
    <cellStyle name="Standard 4 3 2 3 3 2 3 2 2 3 2" xfId="19737"/>
    <cellStyle name="Standard 4 3 2 3 3 2 3 2 2 3 3" xfId="19738"/>
    <cellStyle name="Standard 4 3 2 3 3 2 3 2 2 4" xfId="19739"/>
    <cellStyle name="Standard 4 3 2 3 3 2 3 2 2 4 2" xfId="19740"/>
    <cellStyle name="Standard 4 3 2 3 3 2 3 2 2 5" xfId="19741"/>
    <cellStyle name="Standard 4 3 2 3 3 2 3 2 2 6" xfId="19742"/>
    <cellStyle name="Standard 4 3 2 3 3 2 3 2 3" xfId="19743"/>
    <cellStyle name="Standard 4 3 2 3 3 2 3 2 3 2" xfId="19744"/>
    <cellStyle name="Standard 4 3 2 3 3 2 3 2 3 3" xfId="19745"/>
    <cellStyle name="Standard 4 3 2 3 3 2 3 2 4" xfId="19746"/>
    <cellStyle name="Standard 4 3 2 3 3 2 3 2 4 2" xfId="19747"/>
    <cellStyle name="Standard 4 3 2 3 3 2 3 2 4 3" xfId="19748"/>
    <cellStyle name="Standard 4 3 2 3 3 2 3 2 5" xfId="19749"/>
    <cellStyle name="Standard 4 3 2 3 3 2 3 2 5 2" xfId="19750"/>
    <cellStyle name="Standard 4 3 2 3 3 2 3 2 6" xfId="19751"/>
    <cellStyle name="Standard 4 3 2 3 3 2 3 2 7" xfId="19752"/>
    <cellStyle name="Standard 4 3 2 3 3 2 3 3" xfId="19753"/>
    <cellStyle name="Standard 4 3 2 3 3 2 3 3 2" xfId="19754"/>
    <cellStyle name="Standard 4 3 2 3 3 2 3 3 2 2" xfId="19755"/>
    <cellStyle name="Standard 4 3 2 3 3 2 3 3 2 3" xfId="19756"/>
    <cellStyle name="Standard 4 3 2 3 3 2 3 3 3" xfId="19757"/>
    <cellStyle name="Standard 4 3 2 3 3 2 3 3 3 2" xfId="19758"/>
    <cellStyle name="Standard 4 3 2 3 3 2 3 3 3 3" xfId="19759"/>
    <cellStyle name="Standard 4 3 2 3 3 2 3 3 4" xfId="19760"/>
    <cellStyle name="Standard 4 3 2 3 3 2 3 3 4 2" xfId="19761"/>
    <cellStyle name="Standard 4 3 2 3 3 2 3 3 5" xfId="19762"/>
    <cellStyle name="Standard 4 3 2 3 3 2 3 3 6" xfId="19763"/>
    <cellStyle name="Standard 4 3 2 3 3 2 3 4" xfId="19764"/>
    <cellStyle name="Standard 4 3 2 3 3 2 3 4 2" xfId="19765"/>
    <cellStyle name="Standard 4 3 2 3 3 2 3 4 3" xfId="19766"/>
    <cellStyle name="Standard 4 3 2 3 3 2 3 5" xfId="19767"/>
    <cellStyle name="Standard 4 3 2 3 3 2 3 5 2" xfId="19768"/>
    <cellStyle name="Standard 4 3 2 3 3 2 3 5 3" xfId="19769"/>
    <cellStyle name="Standard 4 3 2 3 3 2 3 6" xfId="19770"/>
    <cellStyle name="Standard 4 3 2 3 3 2 3 6 2" xfId="19771"/>
    <cellStyle name="Standard 4 3 2 3 3 2 3 7" xfId="19772"/>
    <cellStyle name="Standard 4 3 2 3 3 2 3 8" xfId="19773"/>
    <cellStyle name="Standard 4 3 2 3 3 2 4" xfId="19774"/>
    <cellStyle name="Standard 4 3 2 3 3 2 4 2" xfId="19775"/>
    <cellStyle name="Standard 4 3 2 3 3 2 4 2 2" xfId="19776"/>
    <cellStyle name="Standard 4 3 2 3 3 2 4 2 2 2" xfId="19777"/>
    <cellStyle name="Standard 4 3 2 3 3 2 4 2 2 3" xfId="19778"/>
    <cellStyle name="Standard 4 3 2 3 3 2 4 2 3" xfId="19779"/>
    <cellStyle name="Standard 4 3 2 3 3 2 4 2 3 2" xfId="19780"/>
    <cellStyle name="Standard 4 3 2 3 3 2 4 2 3 3" xfId="19781"/>
    <cellStyle name="Standard 4 3 2 3 3 2 4 2 4" xfId="19782"/>
    <cellStyle name="Standard 4 3 2 3 3 2 4 2 4 2" xfId="19783"/>
    <cellStyle name="Standard 4 3 2 3 3 2 4 2 5" xfId="19784"/>
    <cellStyle name="Standard 4 3 2 3 3 2 4 2 6" xfId="19785"/>
    <cellStyle name="Standard 4 3 2 3 3 2 4 3" xfId="19786"/>
    <cellStyle name="Standard 4 3 2 3 3 2 4 3 2" xfId="19787"/>
    <cellStyle name="Standard 4 3 2 3 3 2 4 3 3" xfId="19788"/>
    <cellStyle name="Standard 4 3 2 3 3 2 4 4" xfId="19789"/>
    <cellStyle name="Standard 4 3 2 3 3 2 4 4 2" xfId="19790"/>
    <cellStyle name="Standard 4 3 2 3 3 2 4 4 3" xfId="19791"/>
    <cellStyle name="Standard 4 3 2 3 3 2 4 5" xfId="19792"/>
    <cellStyle name="Standard 4 3 2 3 3 2 4 5 2" xfId="19793"/>
    <cellStyle name="Standard 4 3 2 3 3 2 4 6" xfId="19794"/>
    <cellStyle name="Standard 4 3 2 3 3 2 4 7" xfId="19795"/>
    <cellStyle name="Standard 4 3 2 3 3 2 5" xfId="19796"/>
    <cellStyle name="Standard 4 3 2 3 3 2 5 2" xfId="19797"/>
    <cellStyle name="Standard 4 3 2 3 3 2 5 2 2" xfId="19798"/>
    <cellStyle name="Standard 4 3 2 3 3 2 5 2 3" xfId="19799"/>
    <cellStyle name="Standard 4 3 2 3 3 2 5 3" xfId="19800"/>
    <cellStyle name="Standard 4 3 2 3 3 2 5 3 2" xfId="19801"/>
    <cellStyle name="Standard 4 3 2 3 3 2 5 3 3" xfId="19802"/>
    <cellStyle name="Standard 4 3 2 3 3 2 5 4" xfId="19803"/>
    <cellStyle name="Standard 4 3 2 3 3 2 5 4 2" xfId="19804"/>
    <cellStyle name="Standard 4 3 2 3 3 2 5 5" xfId="19805"/>
    <cellStyle name="Standard 4 3 2 3 3 2 5 6" xfId="19806"/>
    <cellStyle name="Standard 4 3 2 3 3 2 6" xfId="19807"/>
    <cellStyle name="Standard 4 3 2 3 3 2 6 2" xfId="19808"/>
    <cellStyle name="Standard 4 3 2 3 3 2 6 3" xfId="19809"/>
    <cellStyle name="Standard 4 3 2 3 3 2 7" xfId="19810"/>
    <cellStyle name="Standard 4 3 2 3 3 2 7 2" xfId="19811"/>
    <cellStyle name="Standard 4 3 2 3 3 2 7 3" xfId="19812"/>
    <cellStyle name="Standard 4 3 2 3 3 2 8" xfId="19813"/>
    <cellStyle name="Standard 4 3 2 3 3 2 8 2" xfId="19814"/>
    <cellStyle name="Standard 4 3 2 3 3 2 9" xfId="19815"/>
    <cellStyle name="Standard 4 3 2 3 3 3" xfId="19816"/>
    <cellStyle name="Standard 4 3 2 3 3 3 2" xfId="19817"/>
    <cellStyle name="Standard 4 3 2 3 3 3 2 2" xfId="19818"/>
    <cellStyle name="Standard 4 3 2 3 3 3 2 2 2" xfId="19819"/>
    <cellStyle name="Standard 4 3 2 3 3 3 2 2 2 2" xfId="19820"/>
    <cellStyle name="Standard 4 3 2 3 3 3 2 2 2 3" xfId="19821"/>
    <cellStyle name="Standard 4 3 2 3 3 3 2 2 3" xfId="19822"/>
    <cellStyle name="Standard 4 3 2 3 3 3 2 2 3 2" xfId="19823"/>
    <cellStyle name="Standard 4 3 2 3 3 3 2 2 3 3" xfId="19824"/>
    <cellStyle name="Standard 4 3 2 3 3 3 2 2 4" xfId="19825"/>
    <cellStyle name="Standard 4 3 2 3 3 3 2 2 4 2" xfId="19826"/>
    <cellStyle name="Standard 4 3 2 3 3 3 2 2 5" xfId="19827"/>
    <cellStyle name="Standard 4 3 2 3 3 3 2 2 6" xfId="19828"/>
    <cellStyle name="Standard 4 3 2 3 3 3 2 3" xfId="19829"/>
    <cellStyle name="Standard 4 3 2 3 3 3 2 3 2" xfId="19830"/>
    <cellStyle name="Standard 4 3 2 3 3 3 2 3 3" xfId="19831"/>
    <cellStyle name="Standard 4 3 2 3 3 3 2 4" xfId="19832"/>
    <cellStyle name="Standard 4 3 2 3 3 3 2 4 2" xfId="19833"/>
    <cellStyle name="Standard 4 3 2 3 3 3 2 4 3" xfId="19834"/>
    <cellStyle name="Standard 4 3 2 3 3 3 2 5" xfId="19835"/>
    <cellStyle name="Standard 4 3 2 3 3 3 2 5 2" xfId="19836"/>
    <cellStyle name="Standard 4 3 2 3 3 3 2 6" xfId="19837"/>
    <cellStyle name="Standard 4 3 2 3 3 3 2 7" xfId="19838"/>
    <cellStyle name="Standard 4 3 2 3 3 3 3" xfId="19839"/>
    <cellStyle name="Standard 4 3 2 3 3 3 3 2" xfId="19840"/>
    <cellStyle name="Standard 4 3 2 3 3 3 3 2 2" xfId="19841"/>
    <cellStyle name="Standard 4 3 2 3 3 3 3 2 3" xfId="19842"/>
    <cellStyle name="Standard 4 3 2 3 3 3 3 3" xfId="19843"/>
    <cellStyle name="Standard 4 3 2 3 3 3 3 3 2" xfId="19844"/>
    <cellStyle name="Standard 4 3 2 3 3 3 3 3 3" xfId="19845"/>
    <cellStyle name="Standard 4 3 2 3 3 3 3 4" xfId="19846"/>
    <cellStyle name="Standard 4 3 2 3 3 3 3 4 2" xfId="19847"/>
    <cellStyle name="Standard 4 3 2 3 3 3 3 5" xfId="19848"/>
    <cellStyle name="Standard 4 3 2 3 3 3 3 6" xfId="19849"/>
    <cellStyle name="Standard 4 3 2 3 3 3 4" xfId="19850"/>
    <cellStyle name="Standard 4 3 2 3 3 3 4 2" xfId="19851"/>
    <cellStyle name="Standard 4 3 2 3 3 3 4 3" xfId="19852"/>
    <cellStyle name="Standard 4 3 2 3 3 3 5" xfId="19853"/>
    <cellStyle name="Standard 4 3 2 3 3 3 5 2" xfId="19854"/>
    <cellStyle name="Standard 4 3 2 3 3 3 5 3" xfId="19855"/>
    <cellStyle name="Standard 4 3 2 3 3 3 6" xfId="19856"/>
    <cellStyle name="Standard 4 3 2 3 3 3 6 2" xfId="19857"/>
    <cellStyle name="Standard 4 3 2 3 3 3 7" xfId="19858"/>
    <cellStyle name="Standard 4 3 2 3 3 3 8" xfId="19859"/>
    <cellStyle name="Standard 4 3 2 3 3 4" xfId="19860"/>
    <cellStyle name="Standard 4 3 2 3 3 4 2" xfId="19861"/>
    <cellStyle name="Standard 4 3 2 3 3 4 2 2" xfId="19862"/>
    <cellStyle name="Standard 4 3 2 3 3 4 2 2 2" xfId="19863"/>
    <cellStyle name="Standard 4 3 2 3 3 4 2 2 2 2" xfId="19864"/>
    <cellStyle name="Standard 4 3 2 3 3 4 2 2 2 3" xfId="19865"/>
    <cellStyle name="Standard 4 3 2 3 3 4 2 2 3" xfId="19866"/>
    <cellStyle name="Standard 4 3 2 3 3 4 2 2 3 2" xfId="19867"/>
    <cellStyle name="Standard 4 3 2 3 3 4 2 2 3 3" xfId="19868"/>
    <cellStyle name="Standard 4 3 2 3 3 4 2 2 4" xfId="19869"/>
    <cellStyle name="Standard 4 3 2 3 3 4 2 2 4 2" xfId="19870"/>
    <cellStyle name="Standard 4 3 2 3 3 4 2 2 5" xfId="19871"/>
    <cellStyle name="Standard 4 3 2 3 3 4 2 2 6" xfId="19872"/>
    <cellStyle name="Standard 4 3 2 3 3 4 2 3" xfId="19873"/>
    <cellStyle name="Standard 4 3 2 3 3 4 2 3 2" xfId="19874"/>
    <cellStyle name="Standard 4 3 2 3 3 4 2 3 3" xfId="19875"/>
    <cellStyle name="Standard 4 3 2 3 3 4 2 4" xfId="19876"/>
    <cellStyle name="Standard 4 3 2 3 3 4 2 4 2" xfId="19877"/>
    <cellStyle name="Standard 4 3 2 3 3 4 2 4 3" xfId="19878"/>
    <cellStyle name="Standard 4 3 2 3 3 4 2 5" xfId="19879"/>
    <cellStyle name="Standard 4 3 2 3 3 4 2 5 2" xfId="19880"/>
    <cellStyle name="Standard 4 3 2 3 3 4 2 6" xfId="19881"/>
    <cellStyle name="Standard 4 3 2 3 3 4 2 7" xfId="19882"/>
    <cellStyle name="Standard 4 3 2 3 3 4 3" xfId="19883"/>
    <cellStyle name="Standard 4 3 2 3 3 4 3 2" xfId="19884"/>
    <cellStyle name="Standard 4 3 2 3 3 4 3 2 2" xfId="19885"/>
    <cellStyle name="Standard 4 3 2 3 3 4 3 2 3" xfId="19886"/>
    <cellStyle name="Standard 4 3 2 3 3 4 3 3" xfId="19887"/>
    <cellStyle name="Standard 4 3 2 3 3 4 3 3 2" xfId="19888"/>
    <cellStyle name="Standard 4 3 2 3 3 4 3 3 3" xfId="19889"/>
    <cellStyle name="Standard 4 3 2 3 3 4 3 4" xfId="19890"/>
    <cellStyle name="Standard 4 3 2 3 3 4 3 4 2" xfId="19891"/>
    <cellStyle name="Standard 4 3 2 3 3 4 3 5" xfId="19892"/>
    <cellStyle name="Standard 4 3 2 3 3 4 3 6" xfId="19893"/>
    <cellStyle name="Standard 4 3 2 3 3 4 4" xfId="19894"/>
    <cellStyle name="Standard 4 3 2 3 3 4 4 2" xfId="19895"/>
    <cellStyle name="Standard 4 3 2 3 3 4 4 3" xfId="19896"/>
    <cellStyle name="Standard 4 3 2 3 3 4 5" xfId="19897"/>
    <cellStyle name="Standard 4 3 2 3 3 4 5 2" xfId="19898"/>
    <cellStyle name="Standard 4 3 2 3 3 4 5 3" xfId="19899"/>
    <cellStyle name="Standard 4 3 2 3 3 4 6" xfId="19900"/>
    <cellStyle name="Standard 4 3 2 3 3 4 6 2" xfId="19901"/>
    <cellStyle name="Standard 4 3 2 3 3 4 7" xfId="19902"/>
    <cellStyle name="Standard 4 3 2 3 3 4 8" xfId="19903"/>
    <cellStyle name="Standard 4 3 2 3 3 5" xfId="19904"/>
    <cellStyle name="Standard 4 3 2 3 3 5 2" xfId="19905"/>
    <cellStyle name="Standard 4 3 2 3 3 5 2 2" xfId="19906"/>
    <cellStyle name="Standard 4 3 2 3 3 5 2 2 2" xfId="19907"/>
    <cellStyle name="Standard 4 3 2 3 3 5 2 2 3" xfId="19908"/>
    <cellStyle name="Standard 4 3 2 3 3 5 2 3" xfId="19909"/>
    <cellStyle name="Standard 4 3 2 3 3 5 2 3 2" xfId="19910"/>
    <cellStyle name="Standard 4 3 2 3 3 5 2 3 3" xfId="19911"/>
    <cellStyle name="Standard 4 3 2 3 3 5 2 4" xfId="19912"/>
    <cellStyle name="Standard 4 3 2 3 3 5 2 4 2" xfId="19913"/>
    <cellStyle name="Standard 4 3 2 3 3 5 2 5" xfId="19914"/>
    <cellStyle name="Standard 4 3 2 3 3 5 2 6" xfId="19915"/>
    <cellStyle name="Standard 4 3 2 3 3 5 3" xfId="19916"/>
    <cellStyle name="Standard 4 3 2 3 3 5 3 2" xfId="19917"/>
    <cellStyle name="Standard 4 3 2 3 3 5 3 3" xfId="19918"/>
    <cellStyle name="Standard 4 3 2 3 3 5 4" xfId="19919"/>
    <cellStyle name="Standard 4 3 2 3 3 5 4 2" xfId="19920"/>
    <cellStyle name="Standard 4 3 2 3 3 5 4 3" xfId="19921"/>
    <cellStyle name="Standard 4 3 2 3 3 5 5" xfId="19922"/>
    <cellStyle name="Standard 4 3 2 3 3 5 5 2" xfId="19923"/>
    <cellStyle name="Standard 4 3 2 3 3 5 6" xfId="19924"/>
    <cellStyle name="Standard 4 3 2 3 3 5 7" xfId="19925"/>
    <cellStyle name="Standard 4 3 2 3 3 6" xfId="19926"/>
    <cellStyle name="Standard 4 3 2 3 3 6 2" xfId="19927"/>
    <cellStyle name="Standard 4 3 2 3 3 6 2 2" xfId="19928"/>
    <cellStyle name="Standard 4 3 2 3 3 6 2 3" xfId="19929"/>
    <cellStyle name="Standard 4 3 2 3 3 6 3" xfId="19930"/>
    <cellStyle name="Standard 4 3 2 3 3 6 3 2" xfId="19931"/>
    <cellStyle name="Standard 4 3 2 3 3 6 3 3" xfId="19932"/>
    <cellStyle name="Standard 4 3 2 3 3 6 4" xfId="19933"/>
    <cellStyle name="Standard 4 3 2 3 3 6 4 2" xfId="19934"/>
    <cellStyle name="Standard 4 3 2 3 3 6 5" xfId="19935"/>
    <cellStyle name="Standard 4 3 2 3 3 6 6" xfId="19936"/>
    <cellStyle name="Standard 4 3 2 3 3 7" xfId="19937"/>
    <cellStyle name="Standard 4 3 2 3 3 7 2" xfId="19938"/>
    <cellStyle name="Standard 4 3 2 3 3 7 3" xfId="19939"/>
    <cellStyle name="Standard 4 3 2 3 3 8" xfId="19940"/>
    <cellStyle name="Standard 4 3 2 3 3 8 2" xfId="19941"/>
    <cellStyle name="Standard 4 3 2 3 3 8 3" xfId="19942"/>
    <cellStyle name="Standard 4 3 2 3 3 9" xfId="19943"/>
    <cellStyle name="Standard 4 3 2 3 3 9 2" xfId="19944"/>
    <cellStyle name="Standard 4 3 2 3 4" xfId="19945"/>
    <cellStyle name="Standard 4 3 2 3 4 10" xfId="19946"/>
    <cellStyle name="Standard 4 3 2 3 4 2" xfId="19947"/>
    <cellStyle name="Standard 4 3 2 3 4 2 2" xfId="19948"/>
    <cellStyle name="Standard 4 3 2 3 4 2 2 2" xfId="19949"/>
    <cellStyle name="Standard 4 3 2 3 4 2 2 2 2" xfId="19950"/>
    <cellStyle name="Standard 4 3 2 3 4 2 2 2 2 2" xfId="19951"/>
    <cellStyle name="Standard 4 3 2 3 4 2 2 2 2 3" xfId="19952"/>
    <cellStyle name="Standard 4 3 2 3 4 2 2 2 3" xfId="19953"/>
    <cellStyle name="Standard 4 3 2 3 4 2 2 2 3 2" xfId="19954"/>
    <cellStyle name="Standard 4 3 2 3 4 2 2 2 3 3" xfId="19955"/>
    <cellStyle name="Standard 4 3 2 3 4 2 2 2 4" xfId="19956"/>
    <cellStyle name="Standard 4 3 2 3 4 2 2 2 4 2" xfId="19957"/>
    <cellStyle name="Standard 4 3 2 3 4 2 2 2 5" xfId="19958"/>
    <cellStyle name="Standard 4 3 2 3 4 2 2 2 6" xfId="19959"/>
    <cellStyle name="Standard 4 3 2 3 4 2 2 3" xfId="19960"/>
    <cellStyle name="Standard 4 3 2 3 4 2 2 3 2" xfId="19961"/>
    <cellStyle name="Standard 4 3 2 3 4 2 2 3 3" xfId="19962"/>
    <cellStyle name="Standard 4 3 2 3 4 2 2 4" xfId="19963"/>
    <cellStyle name="Standard 4 3 2 3 4 2 2 4 2" xfId="19964"/>
    <cellStyle name="Standard 4 3 2 3 4 2 2 4 3" xfId="19965"/>
    <cellStyle name="Standard 4 3 2 3 4 2 2 5" xfId="19966"/>
    <cellStyle name="Standard 4 3 2 3 4 2 2 5 2" xfId="19967"/>
    <cellStyle name="Standard 4 3 2 3 4 2 2 6" xfId="19968"/>
    <cellStyle name="Standard 4 3 2 3 4 2 2 7" xfId="19969"/>
    <cellStyle name="Standard 4 3 2 3 4 2 3" xfId="19970"/>
    <cellStyle name="Standard 4 3 2 3 4 2 3 2" xfId="19971"/>
    <cellStyle name="Standard 4 3 2 3 4 2 3 2 2" xfId="19972"/>
    <cellStyle name="Standard 4 3 2 3 4 2 3 2 3" xfId="19973"/>
    <cellStyle name="Standard 4 3 2 3 4 2 3 3" xfId="19974"/>
    <cellStyle name="Standard 4 3 2 3 4 2 3 3 2" xfId="19975"/>
    <cellStyle name="Standard 4 3 2 3 4 2 3 3 3" xfId="19976"/>
    <cellStyle name="Standard 4 3 2 3 4 2 3 4" xfId="19977"/>
    <cellStyle name="Standard 4 3 2 3 4 2 3 4 2" xfId="19978"/>
    <cellStyle name="Standard 4 3 2 3 4 2 3 5" xfId="19979"/>
    <cellStyle name="Standard 4 3 2 3 4 2 3 6" xfId="19980"/>
    <cellStyle name="Standard 4 3 2 3 4 2 4" xfId="19981"/>
    <cellStyle name="Standard 4 3 2 3 4 2 4 2" xfId="19982"/>
    <cellStyle name="Standard 4 3 2 3 4 2 4 3" xfId="19983"/>
    <cellStyle name="Standard 4 3 2 3 4 2 5" xfId="19984"/>
    <cellStyle name="Standard 4 3 2 3 4 2 5 2" xfId="19985"/>
    <cellStyle name="Standard 4 3 2 3 4 2 5 3" xfId="19986"/>
    <cellStyle name="Standard 4 3 2 3 4 2 6" xfId="19987"/>
    <cellStyle name="Standard 4 3 2 3 4 2 6 2" xfId="19988"/>
    <cellStyle name="Standard 4 3 2 3 4 2 7" xfId="19989"/>
    <cellStyle name="Standard 4 3 2 3 4 2 8" xfId="19990"/>
    <cellStyle name="Standard 4 3 2 3 4 3" xfId="19991"/>
    <cellStyle name="Standard 4 3 2 3 4 3 2" xfId="19992"/>
    <cellStyle name="Standard 4 3 2 3 4 3 2 2" xfId="19993"/>
    <cellStyle name="Standard 4 3 2 3 4 3 2 2 2" xfId="19994"/>
    <cellStyle name="Standard 4 3 2 3 4 3 2 2 2 2" xfId="19995"/>
    <cellStyle name="Standard 4 3 2 3 4 3 2 2 2 3" xfId="19996"/>
    <cellStyle name="Standard 4 3 2 3 4 3 2 2 3" xfId="19997"/>
    <cellStyle name="Standard 4 3 2 3 4 3 2 2 3 2" xfId="19998"/>
    <cellStyle name="Standard 4 3 2 3 4 3 2 2 3 3" xfId="19999"/>
    <cellStyle name="Standard 4 3 2 3 4 3 2 2 4" xfId="20000"/>
    <cellStyle name="Standard 4 3 2 3 4 3 2 2 4 2" xfId="20001"/>
    <cellStyle name="Standard 4 3 2 3 4 3 2 2 5" xfId="20002"/>
    <cellStyle name="Standard 4 3 2 3 4 3 2 2 6" xfId="20003"/>
    <cellStyle name="Standard 4 3 2 3 4 3 2 3" xfId="20004"/>
    <cellStyle name="Standard 4 3 2 3 4 3 2 3 2" xfId="20005"/>
    <cellStyle name="Standard 4 3 2 3 4 3 2 3 3" xfId="20006"/>
    <cellStyle name="Standard 4 3 2 3 4 3 2 4" xfId="20007"/>
    <cellStyle name="Standard 4 3 2 3 4 3 2 4 2" xfId="20008"/>
    <cellStyle name="Standard 4 3 2 3 4 3 2 4 3" xfId="20009"/>
    <cellStyle name="Standard 4 3 2 3 4 3 2 5" xfId="20010"/>
    <cellStyle name="Standard 4 3 2 3 4 3 2 5 2" xfId="20011"/>
    <cellStyle name="Standard 4 3 2 3 4 3 2 6" xfId="20012"/>
    <cellStyle name="Standard 4 3 2 3 4 3 2 7" xfId="20013"/>
    <cellStyle name="Standard 4 3 2 3 4 3 3" xfId="20014"/>
    <cellStyle name="Standard 4 3 2 3 4 3 3 2" xfId="20015"/>
    <cellStyle name="Standard 4 3 2 3 4 3 3 2 2" xfId="20016"/>
    <cellStyle name="Standard 4 3 2 3 4 3 3 2 3" xfId="20017"/>
    <cellStyle name="Standard 4 3 2 3 4 3 3 3" xfId="20018"/>
    <cellStyle name="Standard 4 3 2 3 4 3 3 3 2" xfId="20019"/>
    <cellStyle name="Standard 4 3 2 3 4 3 3 3 3" xfId="20020"/>
    <cellStyle name="Standard 4 3 2 3 4 3 3 4" xfId="20021"/>
    <cellStyle name="Standard 4 3 2 3 4 3 3 4 2" xfId="20022"/>
    <cellStyle name="Standard 4 3 2 3 4 3 3 5" xfId="20023"/>
    <cellStyle name="Standard 4 3 2 3 4 3 3 6" xfId="20024"/>
    <cellStyle name="Standard 4 3 2 3 4 3 4" xfId="20025"/>
    <cellStyle name="Standard 4 3 2 3 4 3 4 2" xfId="20026"/>
    <cellStyle name="Standard 4 3 2 3 4 3 4 3" xfId="20027"/>
    <cellStyle name="Standard 4 3 2 3 4 3 5" xfId="20028"/>
    <cellStyle name="Standard 4 3 2 3 4 3 5 2" xfId="20029"/>
    <cellStyle name="Standard 4 3 2 3 4 3 5 3" xfId="20030"/>
    <cellStyle name="Standard 4 3 2 3 4 3 6" xfId="20031"/>
    <cellStyle name="Standard 4 3 2 3 4 3 6 2" xfId="20032"/>
    <cellStyle name="Standard 4 3 2 3 4 3 7" xfId="20033"/>
    <cellStyle name="Standard 4 3 2 3 4 3 8" xfId="20034"/>
    <cellStyle name="Standard 4 3 2 3 4 4" xfId="20035"/>
    <cellStyle name="Standard 4 3 2 3 4 4 2" xfId="20036"/>
    <cellStyle name="Standard 4 3 2 3 4 4 2 2" xfId="20037"/>
    <cellStyle name="Standard 4 3 2 3 4 4 2 2 2" xfId="20038"/>
    <cellStyle name="Standard 4 3 2 3 4 4 2 2 3" xfId="20039"/>
    <cellStyle name="Standard 4 3 2 3 4 4 2 3" xfId="20040"/>
    <cellStyle name="Standard 4 3 2 3 4 4 2 3 2" xfId="20041"/>
    <cellStyle name="Standard 4 3 2 3 4 4 2 3 3" xfId="20042"/>
    <cellStyle name="Standard 4 3 2 3 4 4 2 4" xfId="20043"/>
    <cellStyle name="Standard 4 3 2 3 4 4 2 4 2" xfId="20044"/>
    <cellStyle name="Standard 4 3 2 3 4 4 2 5" xfId="20045"/>
    <cellStyle name="Standard 4 3 2 3 4 4 2 6" xfId="20046"/>
    <cellStyle name="Standard 4 3 2 3 4 4 3" xfId="20047"/>
    <cellStyle name="Standard 4 3 2 3 4 4 3 2" xfId="20048"/>
    <cellStyle name="Standard 4 3 2 3 4 4 3 3" xfId="20049"/>
    <cellStyle name="Standard 4 3 2 3 4 4 4" xfId="20050"/>
    <cellStyle name="Standard 4 3 2 3 4 4 4 2" xfId="20051"/>
    <cellStyle name="Standard 4 3 2 3 4 4 4 3" xfId="20052"/>
    <cellStyle name="Standard 4 3 2 3 4 4 5" xfId="20053"/>
    <cellStyle name="Standard 4 3 2 3 4 4 5 2" xfId="20054"/>
    <cellStyle name="Standard 4 3 2 3 4 4 6" xfId="20055"/>
    <cellStyle name="Standard 4 3 2 3 4 4 7" xfId="20056"/>
    <cellStyle name="Standard 4 3 2 3 4 5" xfId="20057"/>
    <cellStyle name="Standard 4 3 2 3 4 5 2" xfId="20058"/>
    <cellStyle name="Standard 4 3 2 3 4 5 2 2" xfId="20059"/>
    <cellStyle name="Standard 4 3 2 3 4 5 2 3" xfId="20060"/>
    <cellStyle name="Standard 4 3 2 3 4 5 3" xfId="20061"/>
    <cellStyle name="Standard 4 3 2 3 4 5 3 2" xfId="20062"/>
    <cellStyle name="Standard 4 3 2 3 4 5 3 3" xfId="20063"/>
    <cellStyle name="Standard 4 3 2 3 4 5 4" xfId="20064"/>
    <cellStyle name="Standard 4 3 2 3 4 5 4 2" xfId="20065"/>
    <cellStyle name="Standard 4 3 2 3 4 5 5" xfId="20066"/>
    <cellStyle name="Standard 4 3 2 3 4 5 6" xfId="20067"/>
    <cellStyle name="Standard 4 3 2 3 4 6" xfId="20068"/>
    <cellStyle name="Standard 4 3 2 3 4 6 2" xfId="20069"/>
    <cellStyle name="Standard 4 3 2 3 4 6 3" xfId="20070"/>
    <cellStyle name="Standard 4 3 2 3 4 7" xfId="20071"/>
    <cellStyle name="Standard 4 3 2 3 4 7 2" xfId="20072"/>
    <cellStyle name="Standard 4 3 2 3 4 7 3" xfId="20073"/>
    <cellStyle name="Standard 4 3 2 3 4 8" xfId="20074"/>
    <cellStyle name="Standard 4 3 2 3 4 8 2" xfId="20075"/>
    <cellStyle name="Standard 4 3 2 3 4 9" xfId="20076"/>
    <cellStyle name="Standard 4 3 2 3 5" xfId="20077"/>
    <cellStyle name="Standard 4 3 2 3 5 2" xfId="20078"/>
    <cellStyle name="Standard 4 3 2 3 5 2 2" xfId="20079"/>
    <cellStyle name="Standard 4 3 2 3 5 2 2 2" xfId="20080"/>
    <cellStyle name="Standard 4 3 2 3 5 2 2 2 2" xfId="20081"/>
    <cellStyle name="Standard 4 3 2 3 5 2 2 2 3" xfId="20082"/>
    <cellStyle name="Standard 4 3 2 3 5 2 2 3" xfId="20083"/>
    <cellStyle name="Standard 4 3 2 3 5 2 2 3 2" xfId="20084"/>
    <cellStyle name="Standard 4 3 2 3 5 2 2 3 3" xfId="20085"/>
    <cellStyle name="Standard 4 3 2 3 5 2 2 4" xfId="20086"/>
    <cellStyle name="Standard 4 3 2 3 5 2 2 4 2" xfId="20087"/>
    <cellStyle name="Standard 4 3 2 3 5 2 2 5" xfId="20088"/>
    <cellStyle name="Standard 4 3 2 3 5 2 2 6" xfId="20089"/>
    <cellStyle name="Standard 4 3 2 3 5 2 3" xfId="20090"/>
    <cellStyle name="Standard 4 3 2 3 5 2 3 2" xfId="20091"/>
    <cellStyle name="Standard 4 3 2 3 5 2 3 3" xfId="20092"/>
    <cellStyle name="Standard 4 3 2 3 5 2 4" xfId="20093"/>
    <cellStyle name="Standard 4 3 2 3 5 2 4 2" xfId="20094"/>
    <cellStyle name="Standard 4 3 2 3 5 2 4 3" xfId="20095"/>
    <cellStyle name="Standard 4 3 2 3 5 2 5" xfId="20096"/>
    <cellStyle name="Standard 4 3 2 3 5 2 5 2" xfId="20097"/>
    <cellStyle name="Standard 4 3 2 3 5 2 6" xfId="20098"/>
    <cellStyle name="Standard 4 3 2 3 5 2 7" xfId="20099"/>
    <cellStyle name="Standard 4 3 2 3 5 3" xfId="20100"/>
    <cellStyle name="Standard 4 3 2 3 5 3 2" xfId="20101"/>
    <cellStyle name="Standard 4 3 2 3 5 3 2 2" xfId="20102"/>
    <cellStyle name="Standard 4 3 2 3 5 3 2 3" xfId="20103"/>
    <cellStyle name="Standard 4 3 2 3 5 3 3" xfId="20104"/>
    <cellStyle name="Standard 4 3 2 3 5 3 3 2" xfId="20105"/>
    <cellStyle name="Standard 4 3 2 3 5 3 3 3" xfId="20106"/>
    <cellStyle name="Standard 4 3 2 3 5 3 4" xfId="20107"/>
    <cellStyle name="Standard 4 3 2 3 5 3 4 2" xfId="20108"/>
    <cellStyle name="Standard 4 3 2 3 5 3 5" xfId="20109"/>
    <cellStyle name="Standard 4 3 2 3 5 3 6" xfId="20110"/>
    <cellStyle name="Standard 4 3 2 3 5 4" xfId="20111"/>
    <cellStyle name="Standard 4 3 2 3 5 4 2" xfId="20112"/>
    <cellStyle name="Standard 4 3 2 3 5 4 3" xfId="20113"/>
    <cellStyle name="Standard 4 3 2 3 5 5" xfId="20114"/>
    <cellStyle name="Standard 4 3 2 3 5 5 2" xfId="20115"/>
    <cellStyle name="Standard 4 3 2 3 5 5 3" xfId="20116"/>
    <cellStyle name="Standard 4 3 2 3 5 6" xfId="20117"/>
    <cellStyle name="Standard 4 3 2 3 5 6 2" xfId="20118"/>
    <cellStyle name="Standard 4 3 2 3 5 7" xfId="20119"/>
    <cellStyle name="Standard 4 3 2 3 5 8" xfId="20120"/>
    <cellStyle name="Standard 4 3 2 3 6" xfId="20121"/>
    <cellStyle name="Standard 4 3 2 3 6 2" xfId="20122"/>
    <cellStyle name="Standard 4 3 2 3 6 2 2" xfId="20123"/>
    <cellStyle name="Standard 4 3 2 3 6 2 2 2" xfId="20124"/>
    <cellStyle name="Standard 4 3 2 3 6 2 2 2 2" xfId="20125"/>
    <cellStyle name="Standard 4 3 2 3 6 2 2 2 3" xfId="20126"/>
    <cellStyle name="Standard 4 3 2 3 6 2 2 3" xfId="20127"/>
    <cellStyle name="Standard 4 3 2 3 6 2 2 3 2" xfId="20128"/>
    <cellStyle name="Standard 4 3 2 3 6 2 2 3 3" xfId="20129"/>
    <cellStyle name="Standard 4 3 2 3 6 2 2 4" xfId="20130"/>
    <cellStyle name="Standard 4 3 2 3 6 2 2 4 2" xfId="20131"/>
    <cellStyle name="Standard 4 3 2 3 6 2 2 5" xfId="20132"/>
    <cellStyle name="Standard 4 3 2 3 6 2 2 6" xfId="20133"/>
    <cellStyle name="Standard 4 3 2 3 6 2 3" xfId="20134"/>
    <cellStyle name="Standard 4 3 2 3 6 2 3 2" xfId="20135"/>
    <cellStyle name="Standard 4 3 2 3 6 2 3 3" xfId="20136"/>
    <cellStyle name="Standard 4 3 2 3 6 2 4" xfId="20137"/>
    <cellStyle name="Standard 4 3 2 3 6 2 4 2" xfId="20138"/>
    <cellStyle name="Standard 4 3 2 3 6 2 4 3" xfId="20139"/>
    <cellStyle name="Standard 4 3 2 3 6 2 5" xfId="20140"/>
    <cellStyle name="Standard 4 3 2 3 6 2 5 2" xfId="20141"/>
    <cellStyle name="Standard 4 3 2 3 6 2 6" xfId="20142"/>
    <cellStyle name="Standard 4 3 2 3 6 2 7" xfId="20143"/>
    <cellStyle name="Standard 4 3 2 3 6 3" xfId="20144"/>
    <cellStyle name="Standard 4 3 2 3 6 3 2" xfId="20145"/>
    <cellStyle name="Standard 4 3 2 3 6 3 2 2" xfId="20146"/>
    <cellStyle name="Standard 4 3 2 3 6 3 2 3" xfId="20147"/>
    <cellStyle name="Standard 4 3 2 3 6 3 3" xfId="20148"/>
    <cellStyle name="Standard 4 3 2 3 6 3 3 2" xfId="20149"/>
    <cellStyle name="Standard 4 3 2 3 6 3 3 3" xfId="20150"/>
    <cellStyle name="Standard 4 3 2 3 6 3 4" xfId="20151"/>
    <cellStyle name="Standard 4 3 2 3 6 3 4 2" xfId="20152"/>
    <cellStyle name="Standard 4 3 2 3 6 3 5" xfId="20153"/>
    <cellStyle name="Standard 4 3 2 3 6 3 6" xfId="20154"/>
    <cellStyle name="Standard 4 3 2 3 6 4" xfId="20155"/>
    <cellStyle name="Standard 4 3 2 3 6 4 2" xfId="20156"/>
    <cellStyle name="Standard 4 3 2 3 6 4 3" xfId="20157"/>
    <cellStyle name="Standard 4 3 2 3 6 5" xfId="20158"/>
    <cellStyle name="Standard 4 3 2 3 6 5 2" xfId="20159"/>
    <cellStyle name="Standard 4 3 2 3 6 5 3" xfId="20160"/>
    <cellStyle name="Standard 4 3 2 3 6 6" xfId="20161"/>
    <cellStyle name="Standard 4 3 2 3 6 6 2" xfId="20162"/>
    <cellStyle name="Standard 4 3 2 3 6 7" xfId="20163"/>
    <cellStyle name="Standard 4 3 2 3 6 8" xfId="20164"/>
    <cellStyle name="Standard 4 3 2 3 7" xfId="20165"/>
    <cellStyle name="Standard 4 3 2 3 7 2" xfId="20166"/>
    <cellStyle name="Standard 4 3 2 3 7 2 2" xfId="20167"/>
    <cellStyle name="Standard 4 3 2 3 7 2 2 2" xfId="20168"/>
    <cellStyle name="Standard 4 3 2 3 7 2 2 3" xfId="20169"/>
    <cellStyle name="Standard 4 3 2 3 7 2 3" xfId="20170"/>
    <cellStyle name="Standard 4 3 2 3 7 2 3 2" xfId="20171"/>
    <cellStyle name="Standard 4 3 2 3 7 2 3 3" xfId="20172"/>
    <cellStyle name="Standard 4 3 2 3 7 2 4" xfId="20173"/>
    <cellStyle name="Standard 4 3 2 3 7 2 4 2" xfId="20174"/>
    <cellStyle name="Standard 4 3 2 3 7 2 5" xfId="20175"/>
    <cellStyle name="Standard 4 3 2 3 7 2 6" xfId="20176"/>
    <cellStyle name="Standard 4 3 2 3 7 3" xfId="20177"/>
    <cellStyle name="Standard 4 3 2 3 7 3 2" xfId="20178"/>
    <cellStyle name="Standard 4 3 2 3 7 3 3" xfId="20179"/>
    <cellStyle name="Standard 4 3 2 3 7 4" xfId="20180"/>
    <cellStyle name="Standard 4 3 2 3 7 4 2" xfId="20181"/>
    <cellStyle name="Standard 4 3 2 3 7 4 3" xfId="20182"/>
    <cellStyle name="Standard 4 3 2 3 7 5" xfId="20183"/>
    <cellStyle name="Standard 4 3 2 3 7 5 2" xfId="20184"/>
    <cellStyle name="Standard 4 3 2 3 7 6" xfId="20185"/>
    <cellStyle name="Standard 4 3 2 3 7 7" xfId="20186"/>
    <cellStyle name="Standard 4 3 2 3 8" xfId="20187"/>
    <cellStyle name="Standard 4 3 2 3 8 2" xfId="20188"/>
    <cellStyle name="Standard 4 3 2 3 8 2 2" xfId="20189"/>
    <cellStyle name="Standard 4 3 2 3 8 2 3" xfId="20190"/>
    <cellStyle name="Standard 4 3 2 3 8 3" xfId="20191"/>
    <cellStyle name="Standard 4 3 2 3 8 3 2" xfId="20192"/>
    <cellStyle name="Standard 4 3 2 3 8 3 3" xfId="20193"/>
    <cellStyle name="Standard 4 3 2 3 8 4" xfId="20194"/>
    <cellStyle name="Standard 4 3 2 3 8 4 2" xfId="20195"/>
    <cellStyle name="Standard 4 3 2 3 8 5" xfId="20196"/>
    <cellStyle name="Standard 4 3 2 3 8 6" xfId="20197"/>
    <cellStyle name="Standard 4 3 2 3 9" xfId="20198"/>
    <cellStyle name="Standard 4 3 2 3 9 2" xfId="20199"/>
    <cellStyle name="Standard 4 3 2 3 9 3" xfId="20200"/>
    <cellStyle name="Standard 4 3 2 4" xfId="20201"/>
    <cellStyle name="Standard 4 3 2 4 10" xfId="20202"/>
    <cellStyle name="Standard 4 3 2 4 10 2" xfId="20203"/>
    <cellStyle name="Standard 4 3 2 4 11" xfId="20204"/>
    <cellStyle name="Standard 4 3 2 4 12" xfId="20205"/>
    <cellStyle name="Standard 4 3 2 4 2" xfId="20206"/>
    <cellStyle name="Standard 4 3 2 4 2 10" xfId="20207"/>
    <cellStyle name="Standard 4 3 2 4 2 11" xfId="20208"/>
    <cellStyle name="Standard 4 3 2 4 2 2" xfId="20209"/>
    <cellStyle name="Standard 4 3 2 4 2 2 10" xfId="20210"/>
    <cellStyle name="Standard 4 3 2 4 2 2 2" xfId="20211"/>
    <cellStyle name="Standard 4 3 2 4 2 2 2 2" xfId="20212"/>
    <cellStyle name="Standard 4 3 2 4 2 2 2 2 2" xfId="20213"/>
    <cellStyle name="Standard 4 3 2 4 2 2 2 2 2 2" xfId="20214"/>
    <cellStyle name="Standard 4 3 2 4 2 2 2 2 2 2 2" xfId="20215"/>
    <cellStyle name="Standard 4 3 2 4 2 2 2 2 2 2 3" xfId="20216"/>
    <cellStyle name="Standard 4 3 2 4 2 2 2 2 2 3" xfId="20217"/>
    <cellStyle name="Standard 4 3 2 4 2 2 2 2 2 3 2" xfId="20218"/>
    <cellStyle name="Standard 4 3 2 4 2 2 2 2 2 3 3" xfId="20219"/>
    <cellStyle name="Standard 4 3 2 4 2 2 2 2 2 4" xfId="20220"/>
    <cellStyle name="Standard 4 3 2 4 2 2 2 2 2 4 2" xfId="20221"/>
    <cellStyle name="Standard 4 3 2 4 2 2 2 2 2 5" xfId="20222"/>
    <cellStyle name="Standard 4 3 2 4 2 2 2 2 2 6" xfId="20223"/>
    <cellStyle name="Standard 4 3 2 4 2 2 2 2 3" xfId="20224"/>
    <cellStyle name="Standard 4 3 2 4 2 2 2 2 3 2" xfId="20225"/>
    <cellStyle name="Standard 4 3 2 4 2 2 2 2 3 3" xfId="20226"/>
    <cellStyle name="Standard 4 3 2 4 2 2 2 2 4" xfId="20227"/>
    <cellStyle name="Standard 4 3 2 4 2 2 2 2 4 2" xfId="20228"/>
    <cellStyle name="Standard 4 3 2 4 2 2 2 2 4 3" xfId="20229"/>
    <cellStyle name="Standard 4 3 2 4 2 2 2 2 5" xfId="20230"/>
    <cellStyle name="Standard 4 3 2 4 2 2 2 2 5 2" xfId="20231"/>
    <cellStyle name="Standard 4 3 2 4 2 2 2 2 6" xfId="20232"/>
    <cellStyle name="Standard 4 3 2 4 2 2 2 2 7" xfId="20233"/>
    <cellStyle name="Standard 4 3 2 4 2 2 2 3" xfId="20234"/>
    <cellStyle name="Standard 4 3 2 4 2 2 2 3 2" xfId="20235"/>
    <cellStyle name="Standard 4 3 2 4 2 2 2 3 2 2" xfId="20236"/>
    <cellStyle name="Standard 4 3 2 4 2 2 2 3 2 3" xfId="20237"/>
    <cellStyle name="Standard 4 3 2 4 2 2 2 3 3" xfId="20238"/>
    <cellStyle name="Standard 4 3 2 4 2 2 2 3 3 2" xfId="20239"/>
    <cellStyle name="Standard 4 3 2 4 2 2 2 3 3 3" xfId="20240"/>
    <cellStyle name="Standard 4 3 2 4 2 2 2 3 4" xfId="20241"/>
    <cellStyle name="Standard 4 3 2 4 2 2 2 3 4 2" xfId="20242"/>
    <cellStyle name="Standard 4 3 2 4 2 2 2 3 5" xfId="20243"/>
    <cellStyle name="Standard 4 3 2 4 2 2 2 3 6" xfId="20244"/>
    <cellStyle name="Standard 4 3 2 4 2 2 2 4" xfId="20245"/>
    <cellStyle name="Standard 4 3 2 4 2 2 2 4 2" xfId="20246"/>
    <cellStyle name="Standard 4 3 2 4 2 2 2 4 3" xfId="20247"/>
    <cellStyle name="Standard 4 3 2 4 2 2 2 5" xfId="20248"/>
    <cellStyle name="Standard 4 3 2 4 2 2 2 5 2" xfId="20249"/>
    <cellStyle name="Standard 4 3 2 4 2 2 2 5 3" xfId="20250"/>
    <cellStyle name="Standard 4 3 2 4 2 2 2 6" xfId="20251"/>
    <cellStyle name="Standard 4 3 2 4 2 2 2 6 2" xfId="20252"/>
    <cellStyle name="Standard 4 3 2 4 2 2 2 7" xfId="20253"/>
    <cellStyle name="Standard 4 3 2 4 2 2 2 8" xfId="20254"/>
    <cellStyle name="Standard 4 3 2 4 2 2 3" xfId="20255"/>
    <cellStyle name="Standard 4 3 2 4 2 2 3 2" xfId="20256"/>
    <cellStyle name="Standard 4 3 2 4 2 2 3 2 2" xfId="20257"/>
    <cellStyle name="Standard 4 3 2 4 2 2 3 2 2 2" xfId="20258"/>
    <cellStyle name="Standard 4 3 2 4 2 2 3 2 2 2 2" xfId="20259"/>
    <cellStyle name="Standard 4 3 2 4 2 2 3 2 2 2 3" xfId="20260"/>
    <cellStyle name="Standard 4 3 2 4 2 2 3 2 2 3" xfId="20261"/>
    <cellStyle name="Standard 4 3 2 4 2 2 3 2 2 3 2" xfId="20262"/>
    <cellStyle name="Standard 4 3 2 4 2 2 3 2 2 3 3" xfId="20263"/>
    <cellStyle name="Standard 4 3 2 4 2 2 3 2 2 4" xfId="20264"/>
    <cellStyle name="Standard 4 3 2 4 2 2 3 2 2 4 2" xfId="20265"/>
    <cellStyle name="Standard 4 3 2 4 2 2 3 2 2 5" xfId="20266"/>
    <cellStyle name="Standard 4 3 2 4 2 2 3 2 2 6" xfId="20267"/>
    <cellStyle name="Standard 4 3 2 4 2 2 3 2 3" xfId="20268"/>
    <cellStyle name="Standard 4 3 2 4 2 2 3 2 3 2" xfId="20269"/>
    <cellStyle name="Standard 4 3 2 4 2 2 3 2 3 3" xfId="20270"/>
    <cellStyle name="Standard 4 3 2 4 2 2 3 2 4" xfId="20271"/>
    <cellStyle name="Standard 4 3 2 4 2 2 3 2 4 2" xfId="20272"/>
    <cellStyle name="Standard 4 3 2 4 2 2 3 2 4 3" xfId="20273"/>
    <cellStyle name="Standard 4 3 2 4 2 2 3 2 5" xfId="20274"/>
    <cellStyle name="Standard 4 3 2 4 2 2 3 2 5 2" xfId="20275"/>
    <cellStyle name="Standard 4 3 2 4 2 2 3 2 6" xfId="20276"/>
    <cellStyle name="Standard 4 3 2 4 2 2 3 2 7" xfId="20277"/>
    <cellStyle name="Standard 4 3 2 4 2 2 3 3" xfId="20278"/>
    <cellStyle name="Standard 4 3 2 4 2 2 3 3 2" xfId="20279"/>
    <cellStyle name="Standard 4 3 2 4 2 2 3 3 2 2" xfId="20280"/>
    <cellStyle name="Standard 4 3 2 4 2 2 3 3 2 3" xfId="20281"/>
    <cellStyle name="Standard 4 3 2 4 2 2 3 3 3" xfId="20282"/>
    <cellStyle name="Standard 4 3 2 4 2 2 3 3 3 2" xfId="20283"/>
    <cellStyle name="Standard 4 3 2 4 2 2 3 3 3 3" xfId="20284"/>
    <cellStyle name="Standard 4 3 2 4 2 2 3 3 4" xfId="20285"/>
    <cellStyle name="Standard 4 3 2 4 2 2 3 3 4 2" xfId="20286"/>
    <cellStyle name="Standard 4 3 2 4 2 2 3 3 5" xfId="20287"/>
    <cellStyle name="Standard 4 3 2 4 2 2 3 3 6" xfId="20288"/>
    <cellStyle name="Standard 4 3 2 4 2 2 3 4" xfId="20289"/>
    <cellStyle name="Standard 4 3 2 4 2 2 3 4 2" xfId="20290"/>
    <cellStyle name="Standard 4 3 2 4 2 2 3 4 3" xfId="20291"/>
    <cellStyle name="Standard 4 3 2 4 2 2 3 5" xfId="20292"/>
    <cellStyle name="Standard 4 3 2 4 2 2 3 5 2" xfId="20293"/>
    <cellStyle name="Standard 4 3 2 4 2 2 3 5 3" xfId="20294"/>
    <cellStyle name="Standard 4 3 2 4 2 2 3 6" xfId="20295"/>
    <cellStyle name="Standard 4 3 2 4 2 2 3 6 2" xfId="20296"/>
    <cellStyle name="Standard 4 3 2 4 2 2 3 7" xfId="20297"/>
    <cellStyle name="Standard 4 3 2 4 2 2 3 8" xfId="20298"/>
    <cellStyle name="Standard 4 3 2 4 2 2 4" xfId="20299"/>
    <cellStyle name="Standard 4 3 2 4 2 2 4 2" xfId="20300"/>
    <cellStyle name="Standard 4 3 2 4 2 2 4 2 2" xfId="20301"/>
    <cellStyle name="Standard 4 3 2 4 2 2 4 2 2 2" xfId="20302"/>
    <cellStyle name="Standard 4 3 2 4 2 2 4 2 2 3" xfId="20303"/>
    <cellStyle name="Standard 4 3 2 4 2 2 4 2 3" xfId="20304"/>
    <cellStyle name="Standard 4 3 2 4 2 2 4 2 3 2" xfId="20305"/>
    <cellStyle name="Standard 4 3 2 4 2 2 4 2 3 3" xfId="20306"/>
    <cellStyle name="Standard 4 3 2 4 2 2 4 2 4" xfId="20307"/>
    <cellStyle name="Standard 4 3 2 4 2 2 4 2 4 2" xfId="20308"/>
    <cellStyle name="Standard 4 3 2 4 2 2 4 2 5" xfId="20309"/>
    <cellStyle name="Standard 4 3 2 4 2 2 4 2 6" xfId="20310"/>
    <cellStyle name="Standard 4 3 2 4 2 2 4 3" xfId="20311"/>
    <cellStyle name="Standard 4 3 2 4 2 2 4 3 2" xfId="20312"/>
    <cellStyle name="Standard 4 3 2 4 2 2 4 3 3" xfId="20313"/>
    <cellStyle name="Standard 4 3 2 4 2 2 4 4" xfId="20314"/>
    <cellStyle name="Standard 4 3 2 4 2 2 4 4 2" xfId="20315"/>
    <cellStyle name="Standard 4 3 2 4 2 2 4 4 3" xfId="20316"/>
    <cellStyle name="Standard 4 3 2 4 2 2 4 5" xfId="20317"/>
    <cellStyle name="Standard 4 3 2 4 2 2 4 5 2" xfId="20318"/>
    <cellStyle name="Standard 4 3 2 4 2 2 4 6" xfId="20319"/>
    <cellStyle name="Standard 4 3 2 4 2 2 4 7" xfId="20320"/>
    <cellStyle name="Standard 4 3 2 4 2 2 5" xfId="20321"/>
    <cellStyle name="Standard 4 3 2 4 2 2 5 2" xfId="20322"/>
    <cellStyle name="Standard 4 3 2 4 2 2 5 2 2" xfId="20323"/>
    <cellStyle name="Standard 4 3 2 4 2 2 5 2 3" xfId="20324"/>
    <cellStyle name="Standard 4 3 2 4 2 2 5 3" xfId="20325"/>
    <cellStyle name="Standard 4 3 2 4 2 2 5 3 2" xfId="20326"/>
    <cellStyle name="Standard 4 3 2 4 2 2 5 3 3" xfId="20327"/>
    <cellStyle name="Standard 4 3 2 4 2 2 5 4" xfId="20328"/>
    <cellStyle name="Standard 4 3 2 4 2 2 5 4 2" xfId="20329"/>
    <cellStyle name="Standard 4 3 2 4 2 2 5 5" xfId="20330"/>
    <cellStyle name="Standard 4 3 2 4 2 2 5 6" xfId="20331"/>
    <cellStyle name="Standard 4 3 2 4 2 2 6" xfId="20332"/>
    <cellStyle name="Standard 4 3 2 4 2 2 6 2" xfId="20333"/>
    <cellStyle name="Standard 4 3 2 4 2 2 6 3" xfId="20334"/>
    <cellStyle name="Standard 4 3 2 4 2 2 7" xfId="20335"/>
    <cellStyle name="Standard 4 3 2 4 2 2 7 2" xfId="20336"/>
    <cellStyle name="Standard 4 3 2 4 2 2 7 3" xfId="20337"/>
    <cellStyle name="Standard 4 3 2 4 2 2 8" xfId="20338"/>
    <cellStyle name="Standard 4 3 2 4 2 2 8 2" xfId="20339"/>
    <cellStyle name="Standard 4 3 2 4 2 2 9" xfId="20340"/>
    <cellStyle name="Standard 4 3 2 4 2 3" xfId="20341"/>
    <cellStyle name="Standard 4 3 2 4 2 3 2" xfId="20342"/>
    <cellStyle name="Standard 4 3 2 4 2 3 2 2" xfId="20343"/>
    <cellStyle name="Standard 4 3 2 4 2 3 2 2 2" xfId="20344"/>
    <cellStyle name="Standard 4 3 2 4 2 3 2 2 2 2" xfId="20345"/>
    <cellStyle name="Standard 4 3 2 4 2 3 2 2 2 3" xfId="20346"/>
    <cellStyle name="Standard 4 3 2 4 2 3 2 2 3" xfId="20347"/>
    <cellStyle name="Standard 4 3 2 4 2 3 2 2 3 2" xfId="20348"/>
    <cellStyle name="Standard 4 3 2 4 2 3 2 2 3 3" xfId="20349"/>
    <cellStyle name="Standard 4 3 2 4 2 3 2 2 4" xfId="20350"/>
    <cellStyle name="Standard 4 3 2 4 2 3 2 2 4 2" xfId="20351"/>
    <cellStyle name="Standard 4 3 2 4 2 3 2 2 5" xfId="20352"/>
    <cellStyle name="Standard 4 3 2 4 2 3 2 2 6" xfId="20353"/>
    <cellStyle name="Standard 4 3 2 4 2 3 2 3" xfId="20354"/>
    <cellStyle name="Standard 4 3 2 4 2 3 2 3 2" xfId="20355"/>
    <cellStyle name="Standard 4 3 2 4 2 3 2 3 3" xfId="20356"/>
    <cellStyle name="Standard 4 3 2 4 2 3 2 4" xfId="20357"/>
    <cellStyle name="Standard 4 3 2 4 2 3 2 4 2" xfId="20358"/>
    <cellStyle name="Standard 4 3 2 4 2 3 2 4 3" xfId="20359"/>
    <cellStyle name="Standard 4 3 2 4 2 3 2 5" xfId="20360"/>
    <cellStyle name="Standard 4 3 2 4 2 3 2 5 2" xfId="20361"/>
    <cellStyle name="Standard 4 3 2 4 2 3 2 6" xfId="20362"/>
    <cellStyle name="Standard 4 3 2 4 2 3 2 7" xfId="20363"/>
    <cellStyle name="Standard 4 3 2 4 2 3 3" xfId="20364"/>
    <cellStyle name="Standard 4 3 2 4 2 3 3 2" xfId="20365"/>
    <cellStyle name="Standard 4 3 2 4 2 3 3 2 2" xfId="20366"/>
    <cellStyle name="Standard 4 3 2 4 2 3 3 2 3" xfId="20367"/>
    <cellStyle name="Standard 4 3 2 4 2 3 3 3" xfId="20368"/>
    <cellStyle name="Standard 4 3 2 4 2 3 3 3 2" xfId="20369"/>
    <cellStyle name="Standard 4 3 2 4 2 3 3 3 3" xfId="20370"/>
    <cellStyle name="Standard 4 3 2 4 2 3 3 4" xfId="20371"/>
    <cellStyle name="Standard 4 3 2 4 2 3 3 4 2" xfId="20372"/>
    <cellStyle name="Standard 4 3 2 4 2 3 3 5" xfId="20373"/>
    <cellStyle name="Standard 4 3 2 4 2 3 3 6" xfId="20374"/>
    <cellStyle name="Standard 4 3 2 4 2 3 4" xfId="20375"/>
    <cellStyle name="Standard 4 3 2 4 2 3 4 2" xfId="20376"/>
    <cellStyle name="Standard 4 3 2 4 2 3 4 3" xfId="20377"/>
    <cellStyle name="Standard 4 3 2 4 2 3 5" xfId="20378"/>
    <cellStyle name="Standard 4 3 2 4 2 3 5 2" xfId="20379"/>
    <cellStyle name="Standard 4 3 2 4 2 3 5 3" xfId="20380"/>
    <cellStyle name="Standard 4 3 2 4 2 3 6" xfId="20381"/>
    <cellStyle name="Standard 4 3 2 4 2 3 6 2" xfId="20382"/>
    <cellStyle name="Standard 4 3 2 4 2 3 7" xfId="20383"/>
    <cellStyle name="Standard 4 3 2 4 2 3 8" xfId="20384"/>
    <cellStyle name="Standard 4 3 2 4 2 4" xfId="20385"/>
    <cellStyle name="Standard 4 3 2 4 2 4 2" xfId="20386"/>
    <cellStyle name="Standard 4 3 2 4 2 4 2 2" xfId="20387"/>
    <cellStyle name="Standard 4 3 2 4 2 4 2 2 2" xfId="20388"/>
    <cellStyle name="Standard 4 3 2 4 2 4 2 2 2 2" xfId="20389"/>
    <cellStyle name="Standard 4 3 2 4 2 4 2 2 2 3" xfId="20390"/>
    <cellStyle name="Standard 4 3 2 4 2 4 2 2 3" xfId="20391"/>
    <cellStyle name="Standard 4 3 2 4 2 4 2 2 3 2" xfId="20392"/>
    <cellStyle name="Standard 4 3 2 4 2 4 2 2 3 3" xfId="20393"/>
    <cellStyle name="Standard 4 3 2 4 2 4 2 2 4" xfId="20394"/>
    <cellStyle name="Standard 4 3 2 4 2 4 2 2 4 2" xfId="20395"/>
    <cellStyle name="Standard 4 3 2 4 2 4 2 2 5" xfId="20396"/>
    <cellStyle name="Standard 4 3 2 4 2 4 2 2 6" xfId="20397"/>
    <cellStyle name="Standard 4 3 2 4 2 4 2 3" xfId="20398"/>
    <cellStyle name="Standard 4 3 2 4 2 4 2 3 2" xfId="20399"/>
    <cellStyle name="Standard 4 3 2 4 2 4 2 3 3" xfId="20400"/>
    <cellStyle name="Standard 4 3 2 4 2 4 2 4" xfId="20401"/>
    <cellStyle name="Standard 4 3 2 4 2 4 2 4 2" xfId="20402"/>
    <cellStyle name="Standard 4 3 2 4 2 4 2 4 3" xfId="20403"/>
    <cellStyle name="Standard 4 3 2 4 2 4 2 5" xfId="20404"/>
    <cellStyle name="Standard 4 3 2 4 2 4 2 5 2" xfId="20405"/>
    <cellStyle name="Standard 4 3 2 4 2 4 2 6" xfId="20406"/>
    <cellStyle name="Standard 4 3 2 4 2 4 2 7" xfId="20407"/>
    <cellStyle name="Standard 4 3 2 4 2 4 3" xfId="20408"/>
    <cellStyle name="Standard 4 3 2 4 2 4 3 2" xfId="20409"/>
    <cellStyle name="Standard 4 3 2 4 2 4 3 2 2" xfId="20410"/>
    <cellStyle name="Standard 4 3 2 4 2 4 3 2 3" xfId="20411"/>
    <cellStyle name="Standard 4 3 2 4 2 4 3 3" xfId="20412"/>
    <cellStyle name="Standard 4 3 2 4 2 4 3 3 2" xfId="20413"/>
    <cellStyle name="Standard 4 3 2 4 2 4 3 3 3" xfId="20414"/>
    <cellStyle name="Standard 4 3 2 4 2 4 3 4" xfId="20415"/>
    <cellStyle name="Standard 4 3 2 4 2 4 3 4 2" xfId="20416"/>
    <cellStyle name="Standard 4 3 2 4 2 4 3 5" xfId="20417"/>
    <cellStyle name="Standard 4 3 2 4 2 4 3 6" xfId="20418"/>
    <cellStyle name="Standard 4 3 2 4 2 4 4" xfId="20419"/>
    <cellStyle name="Standard 4 3 2 4 2 4 4 2" xfId="20420"/>
    <cellStyle name="Standard 4 3 2 4 2 4 4 3" xfId="20421"/>
    <cellStyle name="Standard 4 3 2 4 2 4 5" xfId="20422"/>
    <cellStyle name="Standard 4 3 2 4 2 4 5 2" xfId="20423"/>
    <cellStyle name="Standard 4 3 2 4 2 4 5 3" xfId="20424"/>
    <cellStyle name="Standard 4 3 2 4 2 4 6" xfId="20425"/>
    <cellStyle name="Standard 4 3 2 4 2 4 6 2" xfId="20426"/>
    <cellStyle name="Standard 4 3 2 4 2 4 7" xfId="20427"/>
    <cellStyle name="Standard 4 3 2 4 2 4 8" xfId="20428"/>
    <cellStyle name="Standard 4 3 2 4 2 5" xfId="20429"/>
    <cellStyle name="Standard 4 3 2 4 2 5 2" xfId="20430"/>
    <cellStyle name="Standard 4 3 2 4 2 5 2 2" xfId="20431"/>
    <cellStyle name="Standard 4 3 2 4 2 5 2 2 2" xfId="20432"/>
    <cellStyle name="Standard 4 3 2 4 2 5 2 2 3" xfId="20433"/>
    <cellStyle name="Standard 4 3 2 4 2 5 2 3" xfId="20434"/>
    <cellStyle name="Standard 4 3 2 4 2 5 2 3 2" xfId="20435"/>
    <cellStyle name="Standard 4 3 2 4 2 5 2 3 3" xfId="20436"/>
    <cellStyle name="Standard 4 3 2 4 2 5 2 4" xfId="20437"/>
    <cellStyle name="Standard 4 3 2 4 2 5 2 4 2" xfId="20438"/>
    <cellStyle name="Standard 4 3 2 4 2 5 2 5" xfId="20439"/>
    <cellStyle name="Standard 4 3 2 4 2 5 2 6" xfId="20440"/>
    <cellStyle name="Standard 4 3 2 4 2 5 3" xfId="20441"/>
    <cellStyle name="Standard 4 3 2 4 2 5 3 2" xfId="20442"/>
    <cellStyle name="Standard 4 3 2 4 2 5 3 3" xfId="20443"/>
    <cellStyle name="Standard 4 3 2 4 2 5 4" xfId="20444"/>
    <cellStyle name="Standard 4 3 2 4 2 5 4 2" xfId="20445"/>
    <cellStyle name="Standard 4 3 2 4 2 5 4 3" xfId="20446"/>
    <cellStyle name="Standard 4 3 2 4 2 5 5" xfId="20447"/>
    <cellStyle name="Standard 4 3 2 4 2 5 5 2" xfId="20448"/>
    <cellStyle name="Standard 4 3 2 4 2 5 6" xfId="20449"/>
    <cellStyle name="Standard 4 3 2 4 2 5 7" xfId="20450"/>
    <cellStyle name="Standard 4 3 2 4 2 6" xfId="20451"/>
    <cellStyle name="Standard 4 3 2 4 2 6 2" xfId="20452"/>
    <cellStyle name="Standard 4 3 2 4 2 6 2 2" xfId="20453"/>
    <cellStyle name="Standard 4 3 2 4 2 6 2 3" xfId="20454"/>
    <cellStyle name="Standard 4 3 2 4 2 6 3" xfId="20455"/>
    <cellStyle name="Standard 4 3 2 4 2 6 3 2" xfId="20456"/>
    <cellStyle name="Standard 4 3 2 4 2 6 3 3" xfId="20457"/>
    <cellStyle name="Standard 4 3 2 4 2 6 4" xfId="20458"/>
    <cellStyle name="Standard 4 3 2 4 2 6 4 2" xfId="20459"/>
    <cellStyle name="Standard 4 3 2 4 2 6 5" xfId="20460"/>
    <cellStyle name="Standard 4 3 2 4 2 6 6" xfId="20461"/>
    <cellStyle name="Standard 4 3 2 4 2 7" xfId="20462"/>
    <cellStyle name="Standard 4 3 2 4 2 7 2" xfId="20463"/>
    <cellStyle name="Standard 4 3 2 4 2 7 3" xfId="20464"/>
    <cellStyle name="Standard 4 3 2 4 2 8" xfId="20465"/>
    <cellStyle name="Standard 4 3 2 4 2 8 2" xfId="20466"/>
    <cellStyle name="Standard 4 3 2 4 2 8 3" xfId="20467"/>
    <cellStyle name="Standard 4 3 2 4 2 9" xfId="20468"/>
    <cellStyle name="Standard 4 3 2 4 2 9 2" xfId="20469"/>
    <cellStyle name="Standard 4 3 2 4 3" xfId="20470"/>
    <cellStyle name="Standard 4 3 2 4 3 10" xfId="20471"/>
    <cellStyle name="Standard 4 3 2 4 3 2" xfId="20472"/>
    <cellStyle name="Standard 4 3 2 4 3 2 2" xfId="20473"/>
    <cellStyle name="Standard 4 3 2 4 3 2 2 2" xfId="20474"/>
    <cellStyle name="Standard 4 3 2 4 3 2 2 2 2" xfId="20475"/>
    <cellStyle name="Standard 4 3 2 4 3 2 2 2 2 2" xfId="20476"/>
    <cellStyle name="Standard 4 3 2 4 3 2 2 2 2 3" xfId="20477"/>
    <cellStyle name="Standard 4 3 2 4 3 2 2 2 3" xfId="20478"/>
    <cellStyle name="Standard 4 3 2 4 3 2 2 2 3 2" xfId="20479"/>
    <cellStyle name="Standard 4 3 2 4 3 2 2 2 3 3" xfId="20480"/>
    <cellStyle name="Standard 4 3 2 4 3 2 2 2 4" xfId="20481"/>
    <cellStyle name="Standard 4 3 2 4 3 2 2 2 4 2" xfId="20482"/>
    <cellStyle name="Standard 4 3 2 4 3 2 2 2 5" xfId="20483"/>
    <cellStyle name="Standard 4 3 2 4 3 2 2 2 6" xfId="20484"/>
    <cellStyle name="Standard 4 3 2 4 3 2 2 3" xfId="20485"/>
    <cellStyle name="Standard 4 3 2 4 3 2 2 3 2" xfId="20486"/>
    <cellStyle name="Standard 4 3 2 4 3 2 2 3 3" xfId="20487"/>
    <cellStyle name="Standard 4 3 2 4 3 2 2 4" xfId="20488"/>
    <cellStyle name="Standard 4 3 2 4 3 2 2 4 2" xfId="20489"/>
    <cellStyle name="Standard 4 3 2 4 3 2 2 4 3" xfId="20490"/>
    <cellStyle name="Standard 4 3 2 4 3 2 2 5" xfId="20491"/>
    <cellStyle name="Standard 4 3 2 4 3 2 2 5 2" xfId="20492"/>
    <cellStyle name="Standard 4 3 2 4 3 2 2 6" xfId="20493"/>
    <cellStyle name="Standard 4 3 2 4 3 2 2 7" xfId="20494"/>
    <cellStyle name="Standard 4 3 2 4 3 2 3" xfId="20495"/>
    <cellStyle name="Standard 4 3 2 4 3 2 3 2" xfId="20496"/>
    <cellStyle name="Standard 4 3 2 4 3 2 3 2 2" xfId="20497"/>
    <cellStyle name="Standard 4 3 2 4 3 2 3 2 3" xfId="20498"/>
    <cellStyle name="Standard 4 3 2 4 3 2 3 3" xfId="20499"/>
    <cellStyle name="Standard 4 3 2 4 3 2 3 3 2" xfId="20500"/>
    <cellStyle name="Standard 4 3 2 4 3 2 3 3 3" xfId="20501"/>
    <cellStyle name="Standard 4 3 2 4 3 2 3 4" xfId="20502"/>
    <cellStyle name="Standard 4 3 2 4 3 2 3 4 2" xfId="20503"/>
    <cellStyle name="Standard 4 3 2 4 3 2 3 5" xfId="20504"/>
    <cellStyle name="Standard 4 3 2 4 3 2 3 6" xfId="20505"/>
    <cellStyle name="Standard 4 3 2 4 3 2 4" xfId="20506"/>
    <cellStyle name="Standard 4 3 2 4 3 2 4 2" xfId="20507"/>
    <cellStyle name="Standard 4 3 2 4 3 2 4 3" xfId="20508"/>
    <cellStyle name="Standard 4 3 2 4 3 2 5" xfId="20509"/>
    <cellStyle name="Standard 4 3 2 4 3 2 5 2" xfId="20510"/>
    <cellStyle name="Standard 4 3 2 4 3 2 5 3" xfId="20511"/>
    <cellStyle name="Standard 4 3 2 4 3 2 6" xfId="20512"/>
    <cellStyle name="Standard 4 3 2 4 3 2 6 2" xfId="20513"/>
    <cellStyle name="Standard 4 3 2 4 3 2 7" xfId="20514"/>
    <cellStyle name="Standard 4 3 2 4 3 2 8" xfId="20515"/>
    <cellStyle name="Standard 4 3 2 4 3 3" xfId="20516"/>
    <cellStyle name="Standard 4 3 2 4 3 3 2" xfId="20517"/>
    <cellStyle name="Standard 4 3 2 4 3 3 2 2" xfId="20518"/>
    <cellStyle name="Standard 4 3 2 4 3 3 2 2 2" xfId="20519"/>
    <cellStyle name="Standard 4 3 2 4 3 3 2 2 2 2" xfId="20520"/>
    <cellStyle name="Standard 4 3 2 4 3 3 2 2 2 3" xfId="20521"/>
    <cellStyle name="Standard 4 3 2 4 3 3 2 2 3" xfId="20522"/>
    <cellStyle name="Standard 4 3 2 4 3 3 2 2 3 2" xfId="20523"/>
    <cellStyle name="Standard 4 3 2 4 3 3 2 2 3 3" xfId="20524"/>
    <cellStyle name="Standard 4 3 2 4 3 3 2 2 4" xfId="20525"/>
    <cellStyle name="Standard 4 3 2 4 3 3 2 2 4 2" xfId="20526"/>
    <cellStyle name="Standard 4 3 2 4 3 3 2 2 5" xfId="20527"/>
    <cellStyle name="Standard 4 3 2 4 3 3 2 2 6" xfId="20528"/>
    <cellStyle name="Standard 4 3 2 4 3 3 2 3" xfId="20529"/>
    <cellStyle name="Standard 4 3 2 4 3 3 2 3 2" xfId="20530"/>
    <cellStyle name="Standard 4 3 2 4 3 3 2 3 3" xfId="20531"/>
    <cellStyle name="Standard 4 3 2 4 3 3 2 4" xfId="20532"/>
    <cellStyle name="Standard 4 3 2 4 3 3 2 4 2" xfId="20533"/>
    <cellStyle name="Standard 4 3 2 4 3 3 2 4 3" xfId="20534"/>
    <cellStyle name="Standard 4 3 2 4 3 3 2 5" xfId="20535"/>
    <cellStyle name="Standard 4 3 2 4 3 3 2 5 2" xfId="20536"/>
    <cellStyle name="Standard 4 3 2 4 3 3 2 6" xfId="20537"/>
    <cellStyle name="Standard 4 3 2 4 3 3 2 7" xfId="20538"/>
    <cellStyle name="Standard 4 3 2 4 3 3 3" xfId="20539"/>
    <cellStyle name="Standard 4 3 2 4 3 3 3 2" xfId="20540"/>
    <cellStyle name="Standard 4 3 2 4 3 3 3 2 2" xfId="20541"/>
    <cellStyle name="Standard 4 3 2 4 3 3 3 2 3" xfId="20542"/>
    <cellStyle name="Standard 4 3 2 4 3 3 3 3" xfId="20543"/>
    <cellStyle name="Standard 4 3 2 4 3 3 3 3 2" xfId="20544"/>
    <cellStyle name="Standard 4 3 2 4 3 3 3 3 3" xfId="20545"/>
    <cellStyle name="Standard 4 3 2 4 3 3 3 4" xfId="20546"/>
    <cellStyle name="Standard 4 3 2 4 3 3 3 4 2" xfId="20547"/>
    <cellStyle name="Standard 4 3 2 4 3 3 3 5" xfId="20548"/>
    <cellStyle name="Standard 4 3 2 4 3 3 3 6" xfId="20549"/>
    <cellStyle name="Standard 4 3 2 4 3 3 4" xfId="20550"/>
    <cellStyle name="Standard 4 3 2 4 3 3 4 2" xfId="20551"/>
    <cellStyle name="Standard 4 3 2 4 3 3 4 3" xfId="20552"/>
    <cellStyle name="Standard 4 3 2 4 3 3 5" xfId="20553"/>
    <cellStyle name="Standard 4 3 2 4 3 3 5 2" xfId="20554"/>
    <cellStyle name="Standard 4 3 2 4 3 3 5 3" xfId="20555"/>
    <cellStyle name="Standard 4 3 2 4 3 3 6" xfId="20556"/>
    <cellStyle name="Standard 4 3 2 4 3 3 6 2" xfId="20557"/>
    <cellStyle name="Standard 4 3 2 4 3 3 7" xfId="20558"/>
    <cellStyle name="Standard 4 3 2 4 3 3 8" xfId="20559"/>
    <cellStyle name="Standard 4 3 2 4 3 4" xfId="20560"/>
    <cellStyle name="Standard 4 3 2 4 3 4 2" xfId="20561"/>
    <cellStyle name="Standard 4 3 2 4 3 4 2 2" xfId="20562"/>
    <cellStyle name="Standard 4 3 2 4 3 4 2 2 2" xfId="20563"/>
    <cellStyle name="Standard 4 3 2 4 3 4 2 2 3" xfId="20564"/>
    <cellStyle name="Standard 4 3 2 4 3 4 2 3" xfId="20565"/>
    <cellStyle name="Standard 4 3 2 4 3 4 2 3 2" xfId="20566"/>
    <cellStyle name="Standard 4 3 2 4 3 4 2 3 3" xfId="20567"/>
    <cellStyle name="Standard 4 3 2 4 3 4 2 4" xfId="20568"/>
    <cellStyle name="Standard 4 3 2 4 3 4 2 4 2" xfId="20569"/>
    <cellStyle name="Standard 4 3 2 4 3 4 2 5" xfId="20570"/>
    <cellStyle name="Standard 4 3 2 4 3 4 2 6" xfId="20571"/>
    <cellStyle name="Standard 4 3 2 4 3 4 3" xfId="20572"/>
    <cellStyle name="Standard 4 3 2 4 3 4 3 2" xfId="20573"/>
    <cellStyle name="Standard 4 3 2 4 3 4 3 3" xfId="20574"/>
    <cellStyle name="Standard 4 3 2 4 3 4 4" xfId="20575"/>
    <cellStyle name="Standard 4 3 2 4 3 4 4 2" xfId="20576"/>
    <cellStyle name="Standard 4 3 2 4 3 4 4 3" xfId="20577"/>
    <cellStyle name="Standard 4 3 2 4 3 4 5" xfId="20578"/>
    <cellStyle name="Standard 4 3 2 4 3 4 5 2" xfId="20579"/>
    <cellStyle name="Standard 4 3 2 4 3 4 6" xfId="20580"/>
    <cellStyle name="Standard 4 3 2 4 3 4 7" xfId="20581"/>
    <cellStyle name="Standard 4 3 2 4 3 5" xfId="20582"/>
    <cellStyle name="Standard 4 3 2 4 3 5 2" xfId="20583"/>
    <cellStyle name="Standard 4 3 2 4 3 5 2 2" xfId="20584"/>
    <cellStyle name="Standard 4 3 2 4 3 5 2 3" xfId="20585"/>
    <cellStyle name="Standard 4 3 2 4 3 5 3" xfId="20586"/>
    <cellStyle name="Standard 4 3 2 4 3 5 3 2" xfId="20587"/>
    <cellStyle name="Standard 4 3 2 4 3 5 3 3" xfId="20588"/>
    <cellStyle name="Standard 4 3 2 4 3 5 4" xfId="20589"/>
    <cellStyle name="Standard 4 3 2 4 3 5 4 2" xfId="20590"/>
    <cellStyle name="Standard 4 3 2 4 3 5 5" xfId="20591"/>
    <cellStyle name="Standard 4 3 2 4 3 5 6" xfId="20592"/>
    <cellStyle name="Standard 4 3 2 4 3 6" xfId="20593"/>
    <cellStyle name="Standard 4 3 2 4 3 6 2" xfId="20594"/>
    <cellStyle name="Standard 4 3 2 4 3 6 3" xfId="20595"/>
    <cellStyle name="Standard 4 3 2 4 3 7" xfId="20596"/>
    <cellStyle name="Standard 4 3 2 4 3 7 2" xfId="20597"/>
    <cellStyle name="Standard 4 3 2 4 3 7 3" xfId="20598"/>
    <cellStyle name="Standard 4 3 2 4 3 8" xfId="20599"/>
    <cellStyle name="Standard 4 3 2 4 3 8 2" xfId="20600"/>
    <cellStyle name="Standard 4 3 2 4 3 9" xfId="20601"/>
    <cellStyle name="Standard 4 3 2 4 4" xfId="20602"/>
    <cellStyle name="Standard 4 3 2 4 4 2" xfId="20603"/>
    <cellStyle name="Standard 4 3 2 4 4 2 2" xfId="20604"/>
    <cellStyle name="Standard 4 3 2 4 4 2 2 2" xfId="20605"/>
    <cellStyle name="Standard 4 3 2 4 4 2 2 2 2" xfId="20606"/>
    <cellStyle name="Standard 4 3 2 4 4 2 2 2 3" xfId="20607"/>
    <cellStyle name="Standard 4 3 2 4 4 2 2 3" xfId="20608"/>
    <cellStyle name="Standard 4 3 2 4 4 2 2 3 2" xfId="20609"/>
    <cellStyle name="Standard 4 3 2 4 4 2 2 3 3" xfId="20610"/>
    <cellStyle name="Standard 4 3 2 4 4 2 2 4" xfId="20611"/>
    <cellStyle name="Standard 4 3 2 4 4 2 2 4 2" xfId="20612"/>
    <cellStyle name="Standard 4 3 2 4 4 2 2 5" xfId="20613"/>
    <cellStyle name="Standard 4 3 2 4 4 2 2 6" xfId="20614"/>
    <cellStyle name="Standard 4 3 2 4 4 2 3" xfId="20615"/>
    <cellStyle name="Standard 4 3 2 4 4 2 3 2" xfId="20616"/>
    <cellStyle name="Standard 4 3 2 4 4 2 3 3" xfId="20617"/>
    <cellStyle name="Standard 4 3 2 4 4 2 4" xfId="20618"/>
    <cellStyle name="Standard 4 3 2 4 4 2 4 2" xfId="20619"/>
    <cellStyle name="Standard 4 3 2 4 4 2 4 3" xfId="20620"/>
    <cellStyle name="Standard 4 3 2 4 4 2 5" xfId="20621"/>
    <cellStyle name="Standard 4 3 2 4 4 2 5 2" xfId="20622"/>
    <cellStyle name="Standard 4 3 2 4 4 2 6" xfId="20623"/>
    <cellStyle name="Standard 4 3 2 4 4 2 7" xfId="20624"/>
    <cellStyle name="Standard 4 3 2 4 4 3" xfId="20625"/>
    <cellStyle name="Standard 4 3 2 4 4 3 2" xfId="20626"/>
    <cellStyle name="Standard 4 3 2 4 4 3 2 2" xfId="20627"/>
    <cellStyle name="Standard 4 3 2 4 4 3 2 3" xfId="20628"/>
    <cellStyle name="Standard 4 3 2 4 4 3 3" xfId="20629"/>
    <cellStyle name="Standard 4 3 2 4 4 3 3 2" xfId="20630"/>
    <cellStyle name="Standard 4 3 2 4 4 3 3 3" xfId="20631"/>
    <cellStyle name="Standard 4 3 2 4 4 3 4" xfId="20632"/>
    <cellStyle name="Standard 4 3 2 4 4 3 4 2" xfId="20633"/>
    <cellStyle name="Standard 4 3 2 4 4 3 5" xfId="20634"/>
    <cellStyle name="Standard 4 3 2 4 4 3 6" xfId="20635"/>
    <cellStyle name="Standard 4 3 2 4 4 4" xfId="20636"/>
    <cellStyle name="Standard 4 3 2 4 4 4 2" xfId="20637"/>
    <cellStyle name="Standard 4 3 2 4 4 4 3" xfId="20638"/>
    <cellStyle name="Standard 4 3 2 4 4 5" xfId="20639"/>
    <cellStyle name="Standard 4 3 2 4 4 5 2" xfId="20640"/>
    <cellStyle name="Standard 4 3 2 4 4 5 3" xfId="20641"/>
    <cellStyle name="Standard 4 3 2 4 4 6" xfId="20642"/>
    <cellStyle name="Standard 4 3 2 4 4 6 2" xfId="20643"/>
    <cellStyle name="Standard 4 3 2 4 4 7" xfId="20644"/>
    <cellStyle name="Standard 4 3 2 4 4 8" xfId="20645"/>
    <cellStyle name="Standard 4 3 2 4 5" xfId="20646"/>
    <cellStyle name="Standard 4 3 2 4 5 2" xfId="20647"/>
    <cellStyle name="Standard 4 3 2 4 5 2 2" xfId="20648"/>
    <cellStyle name="Standard 4 3 2 4 5 2 2 2" xfId="20649"/>
    <cellStyle name="Standard 4 3 2 4 5 2 2 2 2" xfId="20650"/>
    <cellStyle name="Standard 4 3 2 4 5 2 2 2 3" xfId="20651"/>
    <cellStyle name="Standard 4 3 2 4 5 2 2 3" xfId="20652"/>
    <cellStyle name="Standard 4 3 2 4 5 2 2 3 2" xfId="20653"/>
    <cellStyle name="Standard 4 3 2 4 5 2 2 3 3" xfId="20654"/>
    <cellStyle name="Standard 4 3 2 4 5 2 2 4" xfId="20655"/>
    <cellStyle name="Standard 4 3 2 4 5 2 2 4 2" xfId="20656"/>
    <cellStyle name="Standard 4 3 2 4 5 2 2 5" xfId="20657"/>
    <cellStyle name="Standard 4 3 2 4 5 2 2 6" xfId="20658"/>
    <cellStyle name="Standard 4 3 2 4 5 2 3" xfId="20659"/>
    <cellStyle name="Standard 4 3 2 4 5 2 3 2" xfId="20660"/>
    <cellStyle name="Standard 4 3 2 4 5 2 3 3" xfId="20661"/>
    <cellStyle name="Standard 4 3 2 4 5 2 4" xfId="20662"/>
    <cellStyle name="Standard 4 3 2 4 5 2 4 2" xfId="20663"/>
    <cellStyle name="Standard 4 3 2 4 5 2 4 3" xfId="20664"/>
    <cellStyle name="Standard 4 3 2 4 5 2 5" xfId="20665"/>
    <cellStyle name="Standard 4 3 2 4 5 2 5 2" xfId="20666"/>
    <cellStyle name="Standard 4 3 2 4 5 2 6" xfId="20667"/>
    <cellStyle name="Standard 4 3 2 4 5 2 7" xfId="20668"/>
    <cellStyle name="Standard 4 3 2 4 5 3" xfId="20669"/>
    <cellStyle name="Standard 4 3 2 4 5 3 2" xfId="20670"/>
    <cellStyle name="Standard 4 3 2 4 5 3 2 2" xfId="20671"/>
    <cellStyle name="Standard 4 3 2 4 5 3 2 3" xfId="20672"/>
    <cellStyle name="Standard 4 3 2 4 5 3 3" xfId="20673"/>
    <cellStyle name="Standard 4 3 2 4 5 3 3 2" xfId="20674"/>
    <cellStyle name="Standard 4 3 2 4 5 3 3 3" xfId="20675"/>
    <cellStyle name="Standard 4 3 2 4 5 3 4" xfId="20676"/>
    <cellStyle name="Standard 4 3 2 4 5 3 4 2" xfId="20677"/>
    <cellStyle name="Standard 4 3 2 4 5 3 5" xfId="20678"/>
    <cellStyle name="Standard 4 3 2 4 5 3 6" xfId="20679"/>
    <cellStyle name="Standard 4 3 2 4 5 4" xfId="20680"/>
    <cellStyle name="Standard 4 3 2 4 5 4 2" xfId="20681"/>
    <cellStyle name="Standard 4 3 2 4 5 4 3" xfId="20682"/>
    <cellStyle name="Standard 4 3 2 4 5 5" xfId="20683"/>
    <cellStyle name="Standard 4 3 2 4 5 5 2" xfId="20684"/>
    <cellStyle name="Standard 4 3 2 4 5 5 3" xfId="20685"/>
    <cellStyle name="Standard 4 3 2 4 5 6" xfId="20686"/>
    <cellStyle name="Standard 4 3 2 4 5 6 2" xfId="20687"/>
    <cellStyle name="Standard 4 3 2 4 5 7" xfId="20688"/>
    <cellStyle name="Standard 4 3 2 4 5 8" xfId="20689"/>
    <cellStyle name="Standard 4 3 2 4 6" xfId="20690"/>
    <cellStyle name="Standard 4 3 2 4 6 2" xfId="20691"/>
    <cellStyle name="Standard 4 3 2 4 6 2 2" xfId="20692"/>
    <cellStyle name="Standard 4 3 2 4 6 2 2 2" xfId="20693"/>
    <cellStyle name="Standard 4 3 2 4 6 2 2 3" xfId="20694"/>
    <cellStyle name="Standard 4 3 2 4 6 2 3" xfId="20695"/>
    <cellStyle name="Standard 4 3 2 4 6 2 3 2" xfId="20696"/>
    <cellStyle name="Standard 4 3 2 4 6 2 3 3" xfId="20697"/>
    <cellStyle name="Standard 4 3 2 4 6 2 4" xfId="20698"/>
    <cellStyle name="Standard 4 3 2 4 6 2 4 2" xfId="20699"/>
    <cellStyle name="Standard 4 3 2 4 6 2 5" xfId="20700"/>
    <cellStyle name="Standard 4 3 2 4 6 2 6" xfId="20701"/>
    <cellStyle name="Standard 4 3 2 4 6 3" xfId="20702"/>
    <cellStyle name="Standard 4 3 2 4 6 3 2" xfId="20703"/>
    <cellStyle name="Standard 4 3 2 4 6 3 3" xfId="20704"/>
    <cellStyle name="Standard 4 3 2 4 6 4" xfId="20705"/>
    <cellStyle name="Standard 4 3 2 4 6 4 2" xfId="20706"/>
    <cellStyle name="Standard 4 3 2 4 6 4 3" xfId="20707"/>
    <cellStyle name="Standard 4 3 2 4 6 5" xfId="20708"/>
    <cellStyle name="Standard 4 3 2 4 6 5 2" xfId="20709"/>
    <cellStyle name="Standard 4 3 2 4 6 6" xfId="20710"/>
    <cellStyle name="Standard 4 3 2 4 6 7" xfId="20711"/>
    <cellStyle name="Standard 4 3 2 4 7" xfId="20712"/>
    <cellStyle name="Standard 4 3 2 4 7 2" xfId="20713"/>
    <cellStyle name="Standard 4 3 2 4 7 2 2" xfId="20714"/>
    <cellStyle name="Standard 4 3 2 4 7 2 3" xfId="20715"/>
    <cellStyle name="Standard 4 3 2 4 7 3" xfId="20716"/>
    <cellStyle name="Standard 4 3 2 4 7 3 2" xfId="20717"/>
    <cellStyle name="Standard 4 3 2 4 7 3 3" xfId="20718"/>
    <cellStyle name="Standard 4 3 2 4 7 4" xfId="20719"/>
    <cellStyle name="Standard 4 3 2 4 7 4 2" xfId="20720"/>
    <cellStyle name="Standard 4 3 2 4 7 5" xfId="20721"/>
    <cellStyle name="Standard 4 3 2 4 7 6" xfId="20722"/>
    <cellStyle name="Standard 4 3 2 4 8" xfId="20723"/>
    <cellStyle name="Standard 4 3 2 4 8 2" xfId="20724"/>
    <cellStyle name="Standard 4 3 2 4 8 3" xfId="20725"/>
    <cellStyle name="Standard 4 3 2 4 9" xfId="20726"/>
    <cellStyle name="Standard 4 3 2 4 9 2" xfId="20727"/>
    <cellStyle name="Standard 4 3 2 4 9 3" xfId="20728"/>
    <cellStyle name="Standard 4 3 2 5" xfId="20729"/>
    <cellStyle name="Standard 4 3 2 5 10" xfId="20730"/>
    <cellStyle name="Standard 4 3 2 5 11" xfId="20731"/>
    <cellStyle name="Standard 4 3 2 5 2" xfId="20732"/>
    <cellStyle name="Standard 4 3 2 5 2 10" xfId="20733"/>
    <cellStyle name="Standard 4 3 2 5 2 2" xfId="20734"/>
    <cellStyle name="Standard 4 3 2 5 2 2 2" xfId="20735"/>
    <cellStyle name="Standard 4 3 2 5 2 2 2 2" xfId="20736"/>
    <cellStyle name="Standard 4 3 2 5 2 2 2 2 2" xfId="20737"/>
    <cellStyle name="Standard 4 3 2 5 2 2 2 2 2 2" xfId="20738"/>
    <cellStyle name="Standard 4 3 2 5 2 2 2 2 2 3" xfId="20739"/>
    <cellStyle name="Standard 4 3 2 5 2 2 2 2 3" xfId="20740"/>
    <cellStyle name="Standard 4 3 2 5 2 2 2 2 3 2" xfId="20741"/>
    <cellStyle name="Standard 4 3 2 5 2 2 2 2 3 3" xfId="20742"/>
    <cellStyle name="Standard 4 3 2 5 2 2 2 2 4" xfId="20743"/>
    <cellStyle name="Standard 4 3 2 5 2 2 2 2 4 2" xfId="20744"/>
    <cellStyle name="Standard 4 3 2 5 2 2 2 2 5" xfId="20745"/>
    <cellStyle name="Standard 4 3 2 5 2 2 2 2 6" xfId="20746"/>
    <cellStyle name="Standard 4 3 2 5 2 2 2 3" xfId="20747"/>
    <cellStyle name="Standard 4 3 2 5 2 2 2 3 2" xfId="20748"/>
    <cellStyle name="Standard 4 3 2 5 2 2 2 3 3" xfId="20749"/>
    <cellStyle name="Standard 4 3 2 5 2 2 2 4" xfId="20750"/>
    <cellStyle name="Standard 4 3 2 5 2 2 2 4 2" xfId="20751"/>
    <cellStyle name="Standard 4 3 2 5 2 2 2 4 3" xfId="20752"/>
    <cellStyle name="Standard 4 3 2 5 2 2 2 5" xfId="20753"/>
    <cellStyle name="Standard 4 3 2 5 2 2 2 5 2" xfId="20754"/>
    <cellStyle name="Standard 4 3 2 5 2 2 2 6" xfId="20755"/>
    <cellStyle name="Standard 4 3 2 5 2 2 2 7" xfId="20756"/>
    <cellStyle name="Standard 4 3 2 5 2 2 3" xfId="20757"/>
    <cellStyle name="Standard 4 3 2 5 2 2 3 2" xfId="20758"/>
    <cellStyle name="Standard 4 3 2 5 2 2 3 2 2" xfId="20759"/>
    <cellStyle name="Standard 4 3 2 5 2 2 3 2 3" xfId="20760"/>
    <cellStyle name="Standard 4 3 2 5 2 2 3 3" xfId="20761"/>
    <cellStyle name="Standard 4 3 2 5 2 2 3 3 2" xfId="20762"/>
    <cellStyle name="Standard 4 3 2 5 2 2 3 3 3" xfId="20763"/>
    <cellStyle name="Standard 4 3 2 5 2 2 3 4" xfId="20764"/>
    <cellStyle name="Standard 4 3 2 5 2 2 3 4 2" xfId="20765"/>
    <cellStyle name="Standard 4 3 2 5 2 2 3 5" xfId="20766"/>
    <cellStyle name="Standard 4 3 2 5 2 2 3 6" xfId="20767"/>
    <cellStyle name="Standard 4 3 2 5 2 2 4" xfId="20768"/>
    <cellStyle name="Standard 4 3 2 5 2 2 4 2" xfId="20769"/>
    <cellStyle name="Standard 4 3 2 5 2 2 4 3" xfId="20770"/>
    <cellStyle name="Standard 4 3 2 5 2 2 5" xfId="20771"/>
    <cellStyle name="Standard 4 3 2 5 2 2 5 2" xfId="20772"/>
    <cellStyle name="Standard 4 3 2 5 2 2 5 3" xfId="20773"/>
    <cellStyle name="Standard 4 3 2 5 2 2 6" xfId="20774"/>
    <cellStyle name="Standard 4 3 2 5 2 2 6 2" xfId="20775"/>
    <cellStyle name="Standard 4 3 2 5 2 2 7" xfId="20776"/>
    <cellStyle name="Standard 4 3 2 5 2 2 8" xfId="20777"/>
    <cellStyle name="Standard 4 3 2 5 2 3" xfId="20778"/>
    <cellStyle name="Standard 4 3 2 5 2 3 2" xfId="20779"/>
    <cellStyle name="Standard 4 3 2 5 2 3 2 2" xfId="20780"/>
    <cellStyle name="Standard 4 3 2 5 2 3 2 2 2" xfId="20781"/>
    <cellStyle name="Standard 4 3 2 5 2 3 2 2 2 2" xfId="20782"/>
    <cellStyle name="Standard 4 3 2 5 2 3 2 2 2 3" xfId="20783"/>
    <cellStyle name="Standard 4 3 2 5 2 3 2 2 3" xfId="20784"/>
    <cellStyle name="Standard 4 3 2 5 2 3 2 2 3 2" xfId="20785"/>
    <cellStyle name="Standard 4 3 2 5 2 3 2 2 3 3" xfId="20786"/>
    <cellStyle name="Standard 4 3 2 5 2 3 2 2 4" xfId="20787"/>
    <cellStyle name="Standard 4 3 2 5 2 3 2 2 4 2" xfId="20788"/>
    <cellStyle name="Standard 4 3 2 5 2 3 2 2 5" xfId="20789"/>
    <cellStyle name="Standard 4 3 2 5 2 3 2 2 6" xfId="20790"/>
    <cellStyle name="Standard 4 3 2 5 2 3 2 3" xfId="20791"/>
    <cellStyle name="Standard 4 3 2 5 2 3 2 3 2" xfId="20792"/>
    <cellStyle name="Standard 4 3 2 5 2 3 2 3 3" xfId="20793"/>
    <cellStyle name="Standard 4 3 2 5 2 3 2 4" xfId="20794"/>
    <cellStyle name="Standard 4 3 2 5 2 3 2 4 2" xfId="20795"/>
    <cellStyle name="Standard 4 3 2 5 2 3 2 4 3" xfId="20796"/>
    <cellStyle name="Standard 4 3 2 5 2 3 2 5" xfId="20797"/>
    <cellStyle name="Standard 4 3 2 5 2 3 2 5 2" xfId="20798"/>
    <cellStyle name="Standard 4 3 2 5 2 3 2 6" xfId="20799"/>
    <cellStyle name="Standard 4 3 2 5 2 3 2 7" xfId="20800"/>
    <cellStyle name="Standard 4 3 2 5 2 3 3" xfId="20801"/>
    <cellStyle name="Standard 4 3 2 5 2 3 3 2" xfId="20802"/>
    <cellStyle name="Standard 4 3 2 5 2 3 3 2 2" xfId="20803"/>
    <cellStyle name="Standard 4 3 2 5 2 3 3 2 3" xfId="20804"/>
    <cellStyle name="Standard 4 3 2 5 2 3 3 3" xfId="20805"/>
    <cellStyle name="Standard 4 3 2 5 2 3 3 3 2" xfId="20806"/>
    <cellStyle name="Standard 4 3 2 5 2 3 3 3 3" xfId="20807"/>
    <cellStyle name="Standard 4 3 2 5 2 3 3 4" xfId="20808"/>
    <cellStyle name="Standard 4 3 2 5 2 3 3 4 2" xfId="20809"/>
    <cellStyle name="Standard 4 3 2 5 2 3 3 5" xfId="20810"/>
    <cellStyle name="Standard 4 3 2 5 2 3 3 6" xfId="20811"/>
    <cellStyle name="Standard 4 3 2 5 2 3 4" xfId="20812"/>
    <cellStyle name="Standard 4 3 2 5 2 3 4 2" xfId="20813"/>
    <cellStyle name="Standard 4 3 2 5 2 3 4 3" xfId="20814"/>
    <cellStyle name="Standard 4 3 2 5 2 3 5" xfId="20815"/>
    <cellStyle name="Standard 4 3 2 5 2 3 5 2" xfId="20816"/>
    <cellStyle name="Standard 4 3 2 5 2 3 5 3" xfId="20817"/>
    <cellStyle name="Standard 4 3 2 5 2 3 6" xfId="20818"/>
    <cellStyle name="Standard 4 3 2 5 2 3 6 2" xfId="20819"/>
    <cellStyle name="Standard 4 3 2 5 2 3 7" xfId="20820"/>
    <cellStyle name="Standard 4 3 2 5 2 3 8" xfId="20821"/>
    <cellStyle name="Standard 4 3 2 5 2 4" xfId="20822"/>
    <cellStyle name="Standard 4 3 2 5 2 4 2" xfId="20823"/>
    <cellStyle name="Standard 4 3 2 5 2 4 2 2" xfId="20824"/>
    <cellStyle name="Standard 4 3 2 5 2 4 2 2 2" xfId="20825"/>
    <cellStyle name="Standard 4 3 2 5 2 4 2 2 3" xfId="20826"/>
    <cellStyle name="Standard 4 3 2 5 2 4 2 3" xfId="20827"/>
    <cellStyle name="Standard 4 3 2 5 2 4 2 3 2" xfId="20828"/>
    <cellStyle name="Standard 4 3 2 5 2 4 2 3 3" xfId="20829"/>
    <cellStyle name="Standard 4 3 2 5 2 4 2 4" xfId="20830"/>
    <cellStyle name="Standard 4 3 2 5 2 4 2 4 2" xfId="20831"/>
    <cellStyle name="Standard 4 3 2 5 2 4 2 5" xfId="20832"/>
    <cellStyle name="Standard 4 3 2 5 2 4 2 6" xfId="20833"/>
    <cellStyle name="Standard 4 3 2 5 2 4 3" xfId="20834"/>
    <cellStyle name="Standard 4 3 2 5 2 4 3 2" xfId="20835"/>
    <cellStyle name="Standard 4 3 2 5 2 4 3 3" xfId="20836"/>
    <cellStyle name="Standard 4 3 2 5 2 4 4" xfId="20837"/>
    <cellStyle name="Standard 4 3 2 5 2 4 4 2" xfId="20838"/>
    <cellStyle name="Standard 4 3 2 5 2 4 4 3" xfId="20839"/>
    <cellStyle name="Standard 4 3 2 5 2 4 5" xfId="20840"/>
    <cellStyle name="Standard 4 3 2 5 2 4 5 2" xfId="20841"/>
    <cellStyle name="Standard 4 3 2 5 2 4 6" xfId="20842"/>
    <cellStyle name="Standard 4 3 2 5 2 4 7" xfId="20843"/>
    <cellStyle name="Standard 4 3 2 5 2 5" xfId="20844"/>
    <cellStyle name="Standard 4 3 2 5 2 5 2" xfId="20845"/>
    <cellStyle name="Standard 4 3 2 5 2 5 2 2" xfId="20846"/>
    <cellStyle name="Standard 4 3 2 5 2 5 2 3" xfId="20847"/>
    <cellStyle name="Standard 4 3 2 5 2 5 3" xfId="20848"/>
    <cellStyle name="Standard 4 3 2 5 2 5 3 2" xfId="20849"/>
    <cellStyle name="Standard 4 3 2 5 2 5 3 3" xfId="20850"/>
    <cellStyle name="Standard 4 3 2 5 2 5 4" xfId="20851"/>
    <cellStyle name="Standard 4 3 2 5 2 5 4 2" xfId="20852"/>
    <cellStyle name="Standard 4 3 2 5 2 5 5" xfId="20853"/>
    <cellStyle name="Standard 4 3 2 5 2 5 6" xfId="20854"/>
    <cellStyle name="Standard 4 3 2 5 2 6" xfId="20855"/>
    <cellStyle name="Standard 4 3 2 5 2 6 2" xfId="20856"/>
    <cellStyle name="Standard 4 3 2 5 2 6 3" xfId="20857"/>
    <cellStyle name="Standard 4 3 2 5 2 7" xfId="20858"/>
    <cellStyle name="Standard 4 3 2 5 2 7 2" xfId="20859"/>
    <cellStyle name="Standard 4 3 2 5 2 7 3" xfId="20860"/>
    <cellStyle name="Standard 4 3 2 5 2 8" xfId="20861"/>
    <cellStyle name="Standard 4 3 2 5 2 8 2" xfId="20862"/>
    <cellStyle name="Standard 4 3 2 5 2 9" xfId="20863"/>
    <cellStyle name="Standard 4 3 2 5 3" xfId="20864"/>
    <cellStyle name="Standard 4 3 2 5 3 2" xfId="20865"/>
    <cellStyle name="Standard 4 3 2 5 3 2 2" xfId="20866"/>
    <cellStyle name="Standard 4 3 2 5 3 2 2 2" xfId="20867"/>
    <cellStyle name="Standard 4 3 2 5 3 2 2 2 2" xfId="20868"/>
    <cellStyle name="Standard 4 3 2 5 3 2 2 2 3" xfId="20869"/>
    <cellStyle name="Standard 4 3 2 5 3 2 2 3" xfId="20870"/>
    <cellStyle name="Standard 4 3 2 5 3 2 2 3 2" xfId="20871"/>
    <cellStyle name="Standard 4 3 2 5 3 2 2 3 3" xfId="20872"/>
    <cellStyle name="Standard 4 3 2 5 3 2 2 4" xfId="20873"/>
    <cellStyle name="Standard 4 3 2 5 3 2 2 4 2" xfId="20874"/>
    <cellStyle name="Standard 4 3 2 5 3 2 2 5" xfId="20875"/>
    <cellStyle name="Standard 4 3 2 5 3 2 2 6" xfId="20876"/>
    <cellStyle name="Standard 4 3 2 5 3 2 3" xfId="20877"/>
    <cellStyle name="Standard 4 3 2 5 3 2 3 2" xfId="20878"/>
    <cellStyle name="Standard 4 3 2 5 3 2 3 3" xfId="20879"/>
    <cellStyle name="Standard 4 3 2 5 3 2 4" xfId="20880"/>
    <cellStyle name="Standard 4 3 2 5 3 2 4 2" xfId="20881"/>
    <cellStyle name="Standard 4 3 2 5 3 2 4 3" xfId="20882"/>
    <cellStyle name="Standard 4 3 2 5 3 2 5" xfId="20883"/>
    <cellStyle name="Standard 4 3 2 5 3 2 5 2" xfId="20884"/>
    <cellStyle name="Standard 4 3 2 5 3 2 6" xfId="20885"/>
    <cellStyle name="Standard 4 3 2 5 3 2 7" xfId="20886"/>
    <cellStyle name="Standard 4 3 2 5 3 3" xfId="20887"/>
    <cellStyle name="Standard 4 3 2 5 3 3 2" xfId="20888"/>
    <cellStyle name="Standard 4 3 2 5 3 3 2 2" xfId="20889"/>
    <cellStyle name="Standard 4 3 2 5 3 3 2 3" xfId="20890"/>
    <cellStyle name="Standard 4 3 2 5 3 3 3" xfId="20891"/>
    <cellStyle name="Standard 4 3 2 5 3 3 3 2" xfId="20892"/>
    <cellStyle name="Standard 4 3 2 5 3 3 3 3" xfId="20893"/>
    <cellStyle name="Standard 4 3 2 5 3 3 4" xfId="20894"/>
    <cellStyle name="Standard 4 3 2 5 3 3 4 2" xfId="20895"/>
    <cellStyle name="Standard 4 3 2 5 3 3 5" xfId="20896"/>
    <cellStyle name="Standard 4 3 2 5 3 3 6" xfId="20897"/>
    <cellStyle name="Standard 4 3 2 5 3 4" xfId="20898"/>
    <cellStyle name="Standard 4 3 2 5 3 4 2" xfId="20899"/>
    <cellStyle name="Standard 4 3 2 5 3 4 3" xfId="20900"/>
    <cellStyle name="Standard 4 3 2 5 3 5" xfId="20901"/>
    <cellStyle name="Standard 4 3 2 5 3 5 2" xfId="20902"/>
    <cellStyle name="Standard 4 3 2 5 3 5 3" xfId="20903"/>
    <cellStyle name="Standard 4 3 2 5 3 6" xfId="20904"/>
    <cellStyle name="Standard 4 3 2 5 3 6 2" xfId="20905"/>
    <cellStyle name="Standard 4 3 2 5 3 7" xfId="20906"/>
    <cellStyle name="Standard 4 3 2 5 3 8" xfId="20907"/>
    <cellStyle name="Standard 4 3 2 5 4" xfId="20908"/>
    <cellStyle name="Standard 4 3 2 5 4 2" xfId="20909"/>
    <cellStyle name="Standard 4 3 2 5 4 2 2" xfId="20910"/>
    <cellStyle name="Standard 4 3 2 5 4 2 2 2" xfId="20911"/>
    <cellStyle name="Standard 4 3 2 5 4 2 2 2 2" xfId="20912"/>
    <cellStyle name="Standard 4 3 2 5 4 2 2 2 3" xfId="20913"/>
    <cellStyle name="Standard 4 3 2 5 4 2 2 3" xfId="20914"/>
    <cellStyle name="Standard 4 3 2 5 4 2 2 3 2" xfId="20915"/>
    <cellStyle name="Standard 4 3 2 5 4 2 2 3 3" xfId="20916"/>
    <cellStyle name="Standard 4 3 2 5 4 2 2 4" xfId="20917"/>
    <cellStyle name="Standard 4 3 2 5 4 2 2 4 2" xfId="20918"/>
    <cellStyle name="Standard 4 3 2 5 4 2 2 5" xfId="20919"/>
    <cellStyle name="Standard 4 3 2 5 4 2 2 6" xfId="20920"/>
    <cellStyle name="Standard 4 3 2 5 4 2 3" xfId="20921"/>
    <cellStyle name="Standard 4 3 2 5 4 2 3 2" xfId="20922"/>
    <cellStyle name="Standard 4 3 2 5 4 2 3 3" xfId="20923"/>
    <cellStyle name="Standard 4 3 2 5 4 2 4" xfId="20924"/>
    <cellStyle name="Standard 4 3 2 5 4 2 4 2" xfId="20925"/>
    <cellStyle name="Standard 4 3 2 5 4 2 4 3" xfId="20926"/>
    <cellStyle name="Standard 4 3 2 5 4 2 5" xfId="20927"/>
    <cellStyle name="Standard 4 3 2 5 4 2 5 2" xfId="20928"/>
    <cellStyle name="Standard 4 3 2 5 4 2 6" xfId="20929"/>
    <cellStyle name="Standard 4 3 2 5 4 2 7" xfId="20930"/>
    <cellStyle name="Standard 4 3 2 5 4 3" xfId="20931"/>
    <cellStyle name="Standard 4 3 2 5 4 3 2" xfId="20932"/>
    <cellStyle name="Standard 4 3 2 5 4 3 2 2" xfId="20933"/>
    <cellStyle name="Standard 4 3 2 5 4 3 2 3" xfId="20934"/>
    <cellStyle name="Standard 4 3 2 5 4 3 3" xfId="20935"/>
    <cellStyle name="Standard 4 3 2 5 4 3 3 2" xfId="20936"/>
    <cellStyle name="Standard 4 3 2 5 4 3 3 3" xfId="20937"/>
    <cellStyle name="Standard 4 3 2 5 4 3 4" xfId="20938"/>
    <cellStyle name="Standard 4 3 2 5 4 3 4 2" xfId="20939"/>
    <cellStyle name="Standard 4 3 2 5 4 3 5" xfId="20940"/>
    <cellStyle name="Standard 4 3 2 5 4 3 6" xfId="20941"/>
    <cellStyle name="Standard 4 3 2 5 4 4" xfId="20942"/>
    <cellStyle name="Standard 4 3 2 5 4 4 2" xfId="20943"/>
    <cellStyle name="Standard 4 3 2 5 4 4 3" xfId="20944"/>
    <cellStyle name="Standard 4 3 2 5 4 5" xfId="20945"/>
    <cellStyle name="Standard 4 3 2 5 4 5 2" xfId="20946"/>
    <cellStyle name="Standard 4 3 2 5 4 5 3" xfId="20947"/>
    <cellStyle name="Standard 4 3 2 5 4 6" xfId="20948"/>
    <cellStyle name="Standard 4 3 2 5 4 6 2" xfId="20949"/>
    <cellStyle name="Standard 4 3 2 5 4 7" xfId="20950"/>
    <cellStyle name="Standard 4 3 2 5 4 8" xfId="20951"/>
    <cellStyle name="Standard 4 3 2 5 5" xfId="20952"/>
    <cellStyle name="Standard 4 3 2 5 5 2" xfId="20953"/>
    <cellStyle name="Standard 4 3 2 5 5 2 2" xfId="20954"/>
    <cellStyle name="Standard 4 3 2 5 5 2 2 2" xfId="20955"/>
    <cellStyle name="Standard 4 3 2 5 5 2 2 3" xfId="20956"/>
    <cellStyle name="Standard 4 3 2 5 5 2 3" xfId="20957"/>
    <cellStyle name="Standard 4 3 2 5 5 2 3 2" xfId="20958"/>
    <cellStyle name="Standard 4 3 2 5 5 2 3 3" xfId="20959"/>
    <cellStyle name="Standard 4 3 2 5 5 2 4" xfId="20960"/>
    <cellStyle name="Standard 4 3 2 5 5 2 4 2" xfId="20961"/>
    <cellStyle name="Standard 4 3 2 5 5 2 5" xfId="20962"/>
    <cellStyle name="Standard 4 3 2 5 5 2 6" xfId="20963"/>
    <cellStyle name="Standard 4 3 2 5 5 3" xfId="20964"/>
    <cellStyle name="Standard 4 3 2 5 5 3 2" xfId="20965"/>
    <cellStyle name="Standard 4 3 2 5 5 3 3" xfId="20966"/>
    <cellStyle name="Standard 4 3 2 5 5 4" xfId="20967"/>
    <cellStyle name="Standard 4 3 2 5 5 4 2" xfId="20968"/>
    <cellStyle name="Standard 4 3 2 5 5 4 3" xfId="20969"/>
    <cellStyle name="Standard 4 3 2 5 5 5" xfId="20970"/>
    <cellStyle name="Standard 4 3 2 5 5 5 2" xfId="20971"/>
    <cellStyle name="Standard 4 3 2 5 5 6" xfId="20972"/>
    <cellStyle name="Standard 4 3 2 5 5 7" xfId="20973"/>
    <cellStyle name="Standard 4 3 2 5 6" xfId="20974"/>
    <cellStyle name="Standard 4 3 2 5 6 2" xfId="20975"/>
    <cellStyle name="Standard 4 3 2 5 6 2 2" xfId="20976"/>
    <cellStyle name="Standard 4 3 2 5 6 2 3" xfId="20977"/>
    <cellStyle name="Standard 4 3 2 5 6 3" xfId="20978"/>
    <cellStyle name="Standard 4 3 2 5 6 3 2" xfId="20979"/>
    <cellStyle name="Standard 4 3 2 5 6 3 3" xfId="20980"/>
    <cellStyle name="Standard 4 3 2 5 6 4" xfId="20981"/>
    <cellStyle name="Standard 4 3 2 5 6 4 2" xfId="20982"/>
    <cellStyle name="Standard 4 3 2 5 6 5" xfId="20983"/>
    <cellStyle name="Standard 4 3 2 5 6 6" xfId="20984"/>
    <cellStyle name="Standard 4 3 2 5 7" xfId="20985"/>
    <cellStyle name="Standard 4 3 2 5 7 2" xfId="20986"/>
    <cellStyle name="Standard 4 3 2 5 7 3" xfId="20987"/>
    <cellStyle name="Standard 4 3 2 5 8" xfId="20988"/>
    <cellStyle name="Standard 4 3 2 5 8 2" xfId="20989"/>
    <cellStyle name="Standard 4 3 2 5 8 3" xfId="20990"/>
    <cellStyle name="Standard 4 3 2 5 9" xfId="20991"/>
    <cellStyle name="Standard 4 3 2 5 9 2" xfId="20992"/>
    <cellStyle name="Standard 4 3 2 6" xfId="20993"/>
    <cellStyle name="Standard 4 3 2 6 10" xfId="20994"/>
    <cellStyle name="Standard 4 3 2 6 11" xfId="20995"/>
    <cellStyle name="Standard 4 3 2 6 2" xfId="20996"/>
    <cellStyle name="Standard 4 3 2 6 2 10" xfId="20997"/>
    <cellStyle name="Standard 4 3 2 6 2 2" xfId="20998"/>
    <cellStyle name="Standard 4 3 2 6 2 2 2" xfId="20999"/>
    <cellStyle name="Standard 4 3 2 6 2 2 2 2" xfId="21000"/>
    <cellStyle name="Standard 4 3 2 6 2 2 2 2 2" xfId="21001"/>
    <cellStyle name="Standard 4 3 2 6 2 2 2 2 2 2" xfId="21002"/>
    <cellStyle name="Standard 4 3 2 6 2 2 2 2 2 3" xfId="21003"/>
    <cellStyle name="Standard 4 3 2 6 2 2 2 2 3" xfId="21004"/>
    <cellStyle name="Standard 4 3 2 6 2 2 2 2 3 2" xfId="21005"/>
    <cellStyle name="Standard 4 3 2 6 2 2 2 2 3 3" xfId="21006"/>
    <cellStyle name="Standard 4 3 2 6 2 2 2 2 4" xfId="21007"/>
    <cellStyle name="Standard 4 3 2 6 2 2 2 2 4 2" xfId="21008"/>
    <cellStyle name="Standard 4 3 2 6 2 2 2 2 5" xfId="21009"/>
    <cellStyle name="Standard 4 3 2 6 2 2 2 2 6" xfId="21010"/>
    <cellStyle name="Standard 4 3 2 6 2 2 2 3" xfId="21011"/>
    <cellStyle name="Standard 4 3 2 6 2 2 2 3 2" xfId="21012"/>
    <cellStyle name="Standard 4 3 2 6 2 2 2 3 3" xfId="21013"/>
    <cellStyle name="Standard 4 3 2 6 2 2 2 4" xfId="21014"/>
    <cellStyle name="Standard 4 3 2 6 2 2 2 4 2" xfId="21015"/>
    <cellStyle name="Standard 4 3 2 6 2 2 2 4 3" xfId="21016"/>
    <cellStyle name="Standard 4 3 2 6 2 2 2 5" xfId="21017"/>
    <cellStyle name="Standard 4 3 2 6 2 2 2 5 2" xfId="21018"/>
    <cellStyle name="Standard 4 3 2 6 2 2 2 6" xfId="21019"/>
    <cellStyle name="Standard 4 3 2 6 2 2 2 7" xfId="21020"/>
    <cellStyle name="Standard 4 3 2 6 2 2 3" xfId="21021"/>
    <cellStyle name="Standard 4 3 2 6 2 2 3 2" xfId="21022"/>
    <cellStyle name="Standard 4 3 2 6 2 2 3 2 2" xfId="21023"/>
    <cellStyle name="Standard 4 3 2 6 2 2 3 2 3" xfId="21024"/>
    <cellStyle name="Standard 4 3 2 6 2 2 3 3" xfId="21025"/>
    <cellStyle name="Standard 4 3 2 6 2 2 3 3 2" xfId="21026"/>
    <cellStyle name="Standard 4 3 2 6 2 2 3 3 3" xfId="21027"/>
    <cellStyle name="Standard 4 3 2 6 2 2 3 4" xfId="21028"/>
    <cellStyle name="Standard 4 3 2 6 2 2 3 4 2" xfId="21029"/>
    <cellStyle name="Standard 4 3 2 6 2 2 3 5" xfId="21030"/>
    <cellStyle name="Standard 4 3 2 6 2 2 3 6" xfId="21031"/>
    <cellStyle name="Standard 4 3 2 6 2 2 4" xfId="21032"/>
    <cellStyle name="Standard 4 3 2 6 2 2 4 2" xfId="21033"/>
    <cellStyle name="Standard 4 3 2 6 2 2 4 3" xfId="21034"/>
    <cellStyle name="Standard 4 3 2 6 2 2 5" xfId="21035"/>
    <cellStyle name="Standard 4 3 2 6 2 2 5 2" xfId="21036"/>
    <cellStyle name="Standard 4 3 2 6 2 2 5 3" xfId="21037"/>
    <cellStyle name="Standard 4 3 2 6 2 2 6" xfId="21038"/>
    <cellStyle name="Standard 4 3 2 6 2 2 6 2" xfId="21039"/>
    <cellStyle name="Standard 4 3 2 6 2 2 7" xfId="21040"/>
    <cellStyle name="Standard 4 3 2 6 2 2 8" xfId="21041"/>
    <cellStyle name="Standard 4 3 2 6 2 3" xfId="21042"/>
    <cellStyle name="Standard 4 3 2 6 2 3 2" xfId="21043"/>
    <cellStyle name="Standard 4 3 2 6 2 3 2 2" xfId="21044"/>
    <cellStyle name="Standard 4 3 2 6 2 3 2 2 2" xfId="21045"/>
    <cellStyle name="Standard 4 3 2 6 2 3 2 2 2 2" xfId="21046"/>
    <cellStyle name="Standard 4 3 2 6 2 3 2 2 2 3" xfId="21047"/>
    <cellStyle name="Standard 4 3 2 6 2 3 2 2 3" xfId="21048"/>
    <cellStyle name="Standard 4 3 2 6 2 3 2 2 3 2" xfId="21049"/>
    <cellStyle name="Standard 4 3 2 6 2 3 2 2 3 3" xfId="21050"/>
    <cellStyle name="Standard 4 3 2 6 2 3 2 2 4" xfId="21051"/>
    <cellStyle name="Standard 4 3 2 6 2 3 2 2 4 2" xfId="21052"/>
    <cellStyle name="Standard 4 3 2 6 2 3 2 2 5" xfId="21053"/>
    <cellStyle name="Standard 4 3 2 6 2 3 2 2 6" xfId="21054"/>
    <cellStyle name="Standard 4 3 2 6 2 3 2 3" xfId="21055"/>
    <cellStyle name="Standard 4 3 2 6 2 3 2 3 2" xfId="21056"/>
    <cellStyle name="Standard 4 3 2 6 2 3 2 3 3" xfId="21057"/>
    <cellStyle name="Standard 4 3 2 6 2 3 2 4" xfId="21058"/>
    <cellStyle name="Standard 4 3 2 6 2 3 2 4 2" xfId="21059"/>
    <cellStyle name="Standard 4 3 2 6 2 3 2 4 3" xfId="21060"/>
    <cellStyle name="Standard 4 3 2 6 2 3 2 5" xfId="21061"/>
    <cellStyle name="Standard 4 3 2 6 2 3 2 5 2" xfId="21062"/>
    <cellStyle name="Standard 4 3 2 6 2 3 2 6" xfId="21063"/>
    <cellStyle name="Standard 4 3 2 6 2 3 2 7" xfId="21064"/>
    <cellStyle name="Standard 4 3 2 6 2 3 3" xfId="21065"/>
    <cellStyle name="Standard 4 3 2 6 2 3 3 2" xfId="21066"/>
    <cellStyle name="Standard 4 3 2 6 2 3 3 2 2" xfId="21067"/>
    <cellStyle name="Standard 4 3 2 6 2 3 3 2 3" xfId="21068"/>
    <cellStyle name="Standard 4 3 2 6 2 3 3 3" xfId="21069"/>
    <cellStyle name="Standard 4 3 2 6 2 3 3 3 2" xfId="21070"/>
    <cellStyle name="Standard 4 3 2 6 2 3 3 3 3" xfId="21071"/>
    <cellStyle name="Standard 4 3 2 6 2 3 3 4" xfId="21072"/>
    <cellStyle name="Standard 4 3 2 6 2 3 3 4 2" xfId="21073"/>
    <cellStyle name="Standard 4 3 2 6 2 3 3 5" xfId="21074"/>
    <cellStyle name="Standard 4 3 2 6 2 3 3 6" xfId="21075"/>
    <cellStyle name="Standard 4 3 2 6 2 3 4" xfId="21076"/>
    <cellStyle name="Standard 4 3 2 6 2 3 4 2" xfId="21077"/>
    <cellStyle name="Standard 4 3 2 6 2 3 4 3" xfId="21078"/>
    <cellStyle name="Standard 4 3 2 6 2 3 5" xfId="21079"/>
    <cellStyle name="Standard 4 3 2 6 2 3 5 2" xfId="21080"/>
    <cellStyle name="Standard 4 3 2 6 2 3 5 3" xfId="21081"/>
    <cellStyle name="Standard 4 3 2 6 2 3 6" xfId="21082"/>
    <cellStyle name="Standard 4 3 2 6 2 3 6 2" xfId="21083"/>
    <cellStyle name="Standard 4 3 2 6 2 3 7" xfId="21084"/>
    <cellStyle name="Standard 4 3 2 6 2 3 8" xfId="21085"/>
    <cellStyle name="Standard 4 3 2 6 2 4" xfId="21086"/>
    <cellStyle name="Standard 4 3 2 6 2 4 2" xfId="21087"/>
    <cellStyle name="Standard 4 3 2 6 2 4 2 2" xfId="21088"/>
    <cellStyle name="Standard 4 3 2 6 2 4 2 2 2" xfId="21089"/>
    <cellStyle name="Standard 4 3 2 6 2 4 2 2 3" xfId="21090"/>
    <cellStyle name="Standard 4 3 2 6 2 4 2 3" xfId="21091"/>
    <cellStyle name="Standard 4 3 2 6 2 4 2 3 2" xfId="21092"/>
    <cellStyle name="Standard 4 3 2 6 2 4 2 3 3" xfId="21093"/>
    <cellStyle name="Standard 4 3 2 6 2 4 2 4" xfId="21094"/>
    <cellStyle name="Standard 4 3 2 6 2 4 2 4 2" xfId="21095"/>
    <cellStyle name="Standard 4 3 2 6 2 4 2 5" xfId="21096"/>
    <cellStyle name="Standard 4 3 2 6 2 4 2 6" xfId="21097"/>
    <cellStyle name="Standard 4 3 2 6 2 4 3" xfId="21098"/>
    <cellStyle name="Standard 4 3 2 6 2 4 3 2" xfId="21099"/>
    <cellStyle name="Standard 4 3 2 6 2 4 3 3" xfId="21100"/>
    <cellStyle name="Standard 4 3 2 6 2 4 4" xfId="21101"/>
    <cellStyle name="Standard 4 3 2 6 2 4 4 2" xfId="21102"/>
    <cellStyle name="Standard 4 3 2 6 2 4 4 3" xfId="21103"/>
    <cellStyle name="Standard 4 3 2 6 2 4 5" xfId="21104"/>
    <cellStyle name="Standard 4 3 2 6 2 4 5 2" xfId="21105"/>
    <cellStyle name="Standard 4 3 2 6 2 4 6" xfId="21106"/>
    <cellStyle name="Standard 4 3 2 6 2 4 7" xfId="21107"/>
    <cellStyle name="Standard 4 3 2 6 2 5" xfId="21108"/>
    <cellStyle name="Standard 4 3 2 6 2 5 2" xfId="21109"/>
    <cellStyle name="Standard 4 3 2 6 2 5 2 2" xfId="21110"/>
    <cellStyle name="Standard 4 3 2 6 2 5 2 3" xfId="21111"/>
    <cellStyle name="Standard 4 3 2 6 2 5 3" xfId="21112"/>
    <cellStyle name="Standard 4 3 2 6 2 5 3 2" xfId="21113"/>
    <cellStyle name="Standard 4 3 2 6 2 5 3 3" xfId="21114"/>
    <cellStyle name="Standard 4 3 2 6 2 5 4" xfId="21115"/>
    <cellStyle name="Standard 4 3 2 6 2 5 4 2" xfId="21116"/>
    <cellStyle name="Standard 4 3 2 6 2 5 5" xfId="21117"/>
    <cellStyle name="Standard 4 3 2 6 2 5 6" xfId="21118"/>
    <cellStyle name="Standard 4 3 2 6 2 6" xfId="21119"/>
    <cellStyle name="Standard 4 3 2 6 2 6 2" xfId="21120"/>
    <cellStyle name="Standard 4 3 2 6 2 6 3" xfId="21121"/>
    <cellStyle name="Standard 4 3 2 6 2 7" xfId="21122"/>
    <cellStyle name="Standard 4 3 2 6 2 7 2" xfId="21123"/>
    <cellStyle name="Standard 4 3 2 6 2 7 3" xfId="21124"/>
    <cellStyle name="Standard 4 3 2 6 2 8" xfId="21125"/>
    <cellStyle name="Standard 4 3 2 6 2 8 2" xfId="21126"/>
    <cellStyle name="Standard 4 3 2 6 2 9" xfId="21127"/>
    <cellStyle name="Standard 4 3 2 6 3" xfId="21128"/>
    <cellStyle name="Standard 4 3 2 6 3 2" xfId="21129"/>
    <cellStyle name="Standard 4 3 2 6 3 2 2" xfId="21130"/>
    <cellStyle name="Standard 4 3 2 6 3 2 2 2" xfId="21131"/>
    <cellStyle name="Standard 4 3 2 6 3 2 2 2 2" xfId="21132"/>
    <cellStyle name="Standard 4 3 2 6 3 2 2 2 3" xfId="21133"/>
    <cellStyle name="Standard 4 3 2 6 3 2 2 3" xfId="21134"/>
    <cellStyle name="Standard 4 3 2 6 3 2 2 3 2" xfId="21135"/>
    <cellStyle name="Standard 4 3 2 6 3 2 2 3 3" xfId="21136"/>
    <cellStyle name="Standard 4 3 2 6 3 2 2 4" xfId="21137"/>
    <cellStyle name="Standard 4 3 2 6 3 2 2 4 2" xfId="21138"/>
    <cellStyle name="Standard 4 3 2 6 3 2 2 5" xfId="21139"/>
    <cellStyle name="Standard 4 3 2 6 3 2 2 6" xfId="21140"/>
    <cellStyle name="Standard 4 3 2 6 3 2 3" xfId="21141"/>
    <cellStyle name="Standard 4 3 2 6 3 2 3 2" xfId="21142"/>
    <cellStyle name="Standard 4 3 2 6 3 2 3 3" xfId="21143"/>
    <cellStyle name="Standard 4 3 2 6 3 2 4" xfId="21144"/>
    <cellStyle name="Standard 4 3 2 6 3 2 4 2" xfId="21145"/>
    <cellStyle name="Standard 4 3 2 6 3 2 4 3" xfId="21146"/>
    <cellStyle name="Standard 4 3 2 6 3 2 5" xfId="21147"/>
    <cellStyle name="Standard 4 3 2 6 3 2 5 2" xfId="21148"/>
    <cellStyle name="Standard 4 3 2 6 3 2 6" xfId="21149"/>
    <cellStyle name="Standard 4 3 2 6 3 2 7" xfId="21150"/>
    <cellStyle name="Standard 4 3 2 6 3 3" xfId="21151"/>
    <cellStyle name="Standard 4 3 2 6 3 3 2" xfId="21152"/>
    <cellStyle name="Standard 4 3 2 6 3 3 2 2" xfId="21153"/>
    <cellStyle name="Standard 4 3 2 6 3 3 2 3" xfId="21154"/>
    <cellStyle name="Standard 4 3 2 6 3 3 3" xfId="21155"/>
    <cellStyle name="Standard 4 3 2 6 3 3 3 2" xfId="21156"/>
    <cellStyle name="Standard 4 3 2 6 3 3 3 3" xfId="21157"/>
    <cellStyle name="Standard 4 3 2 6 3 3 4" xfId="21158"/>
    <cellStyle name="Standard 4 3 2 6 3 3 4 2" xfId="21159"/>
    <cellStyle name="Standard 4 3 2 6 3 3 5" xfId="21160"/>
    <cellStyle name="Standard 4 3 2 6 3 3 6" xfId="21161"/>
    <cellStyle name="Standard 4 3 2 6 3 4" xfId="21162"/>
    <cellStyle name="Standard 4 3 2 6 3 4 2" xfId="21163"/>
    <cellStyle name="Standard 4 3 2 6 3 4 3" xfId="21164"/>
    <cellStyle name="Standard 4 3 2 6 3 5" xfId="21165"/>
    <cellStyle name="Standard 4 3 2 6 3 5 2" xfId="21166"/>
    <cellStyle name="Standard 4 3 2 6 3 5 3" xfId="21167"/>
    <cellStyle name="Standard 4 3 2 6 3 6" xfId="21168"/>
    <cellStyle name="Standard 4 3 2 6 3 6 2" xfId="21169"/>
    <cellStyle name="Standard 4 3 2 6 3 7" xfId="21170"/>
    <cellStyle name="Standard 4 3 2 6 3 8" xfId="21171"/>
    <cellStyle name="Standard 4 3 2 6 4" xfId="21172"/>
    <cellStyle name="Standard 4 3 2 6 4 2" xfId="21173"/>
    <cellStyle name="Standard 4 3 2 6 4 2 2" xfId="21174"/>
    <cellStyle name="Standard 4 3 2 6 4 2 2 2" xfId="21175"/>
    <cellStyle name="Standard 4 3 2 6 4 2 2 2 2" xfId="21176"/>
    <cellStyle name="Standard 4 3 2 6 4 2 2 2 3" xfId="21177"/>
    <cellStyle name="Standard 4 3 2 6 4 2 2 3" xfId="21178"/>
    <cellStyle name="Standard 4 3 2 6 4 2 2 3 2" xfId="21179"/>
    <cellStyle name="Standard 4 3 2 6 4 2 2 3 3" xfId="21180"/>
    <cellStyle name="Standard 4 3 2 6 4 2 2 4" xfId="21181"/>
    <cellStyle name="Standard 4 3 2 6 4 2 2 4 2" xfId="21182"/>
    <cellStyle name="Standard 4 3 2 6 4 2 2 5" xfId="21183"/>
    <cellStyle name="Standard 4 3 2 6 4 2 2 6" xfId="21184"/>
    <cellStyle name="Standard 4 3 2 6 4 2 3" xfId="21185"/>
    <cellStyle name="Standard 4 3 2 6 4 2 3 2" xfId="21186"/>
    <cellStyle name="Standard 4 3 2 6 4 2 3 3" xfId="21187"/>
    <cellStyle name="Standard 4 3 2 6 4 2 4" xfId="21188"/>
    <cellStyle name="Standard 4 3 2 6 4 2 4 2" xfId="21189"/>
    <cellStyle name="Standard 4 3 2 6 4 2 4 3" xfId="21190"/>
    <cellStyle name="Standard 4 3 2 6 4 2 5" xfId="21191"/>
    <cellStyle name="Standard 4 3 2 6 4 2 5 2" xfId="21192"/>
    <cellStyle name="Standard 4 3 2 6 4 2 6" xfId="21193"/>
    <cellStyle name="Standard 4 3 2 6 4 2 7" xfId="21194"/>
    <cellStyle name="Standard 4 3 2 6 4 3" xfId="21195"/>
    <cellStyle name="Standard 4 3 2 6 4 3 2" xfId="21196"/>
    <cellStyle name="Standard 4 3 2 6 4 3 2 2" xfId="21197"/>
    <cellStyle name="Standard 4 3 2 6 4 3 2 3" xfId="21198"/>
    <cellStyle name="Standard 4 3 2 6 4 3 3" xfId="21199"/>
    <cellStyle name="Standard 4 3 2 6 4 3 3 2" xfId="21200"/>
    <cellStyle name="Standard 4 3 2 6 4 3 3 3" xfId="21201"/>
    <cellStyle name="Standard 4 3 2 6 4 3 4" xfId="21202"/>
    <cellStyle name="Standard 4 3 2 6 4 3 4 2" xfId="21203"/>
    <cellStyle name="Standard 4 3 2 6 4 3 5" xfId="21204"/>
    <cellStyle name="Standard 4 3 2 6 4 3 6" xfId="21205"/>
    <cellStyle name="Standard 4 3 2 6 4 4" xfId="21206"/>
    <cellStyle name="Standard 4 3 2 6 4 4 2" xfId="21207"/>
    <cellStyle name="Standard 4 3 2 6 4 4 3" xfId="21208"/>
    <cellStyle name="Standard 4 3 2 6 4 5" xfId="21209"/>
    <cellStyle name="Standard 4 3 2 6 4 5 2" xfId="21210"/>
    <cellStyle name="Standard 4 3 2 6 4 5 3" xfId="21211"/>
    <cellStyle name="Standard 4 3 2 6 4 6" xfId="21212"/>
    <cellStyle name="Standard 4 3 2 6 4 6 2" xfId="21213"/>
    <cellStyle name="Standard 4 3 2 6 4 7" xfId="21214"/>
    <cellStyle name="Standard 4 3 2 6 4 8" xfId="21215"/>
    <cellStyle name="Standard 4 3 2 6 5" xfId="21216"/>
    <cellStyle name="Standard 4 3 2 6 5 2" xfId="21217"/>
    <cellStyle name="Standard 4 3 2 6 5 2 2" xfId="21218"/>
    <cellStyle name="Standard 4 3 2 6 5 2 2 2" xfId="21219"/>
    <cellStyle name="Standard 4 3 2 6 5 2 2 3" xfId="21220"/>
    <cellStyle name="Standard 4 3 2 6 5 2 3" xfId="21221"/>
    <cellStyle name="Standard 4 3 2 6 5 2 3 2" xfId="21222"/>
    <cellStyle name="Standard 4 3 2 6 5 2 3 3" xfId="21223"/>
    <cellStyle name="Standard 4 3 2 6 5 2 4" xfId="21224"/>
    <cellStyle name="Standard 4 3 2 6 5 2 4 2" xfId="21225"/>
    <cellStyle name="Standard 4 3 2 6 5 2 5" xfId="21226"/>
    <cellStyle name="Standard 4 3 2 6 5 2 6" xfId="21227"/>
    <cellStyle name="Standard 4 3 2 6 5 3" xfId="21228"/>
    <cellStyle name="Standard 4 3 2 6 5 3 2" xfId="21229"/>
    <cellStyle name="Standard 4 3 2 6 5 3 3" xfId="21230"/>
    <cellStyle name="Standard 4 3 2 6 5 4" xfId="21231"/>
    <cellStyle name="Standard 4 3 2 6 5 4 2" xfId="21232"/>
    <cellStyle name="Standard 4 3 2 6 5 4 3" xfId="21233"/>
    <cellStyle name="Standard 4 3 2 6 5 5" xfId="21234"/>
    <cellStyle name="Standard 4 3 2 6 5 5 2" xfId="21235"/>
    <cellStyle name="Standard 4 3 2 6 5 6" xfId="21236"/>
    <cellStyle name="Standard 4 3 2 6 5 7" xfId="21237"/>
    <cellStyle name="Standard 4 3 2 6 6" xfId="21238"/>
    <cellStyle name="Standard 4 3 2 6 6 2" xfId="21239"/>
    <cellStyle name="Standard 4 3 2 6 6 2 2" xfId="21240"/>
    <cellStyle name="Standard 4 3 2 6 6 2 3" xfId="21241"/>
    <cellStyle name="Standard 4 3 2 6 6 3" xfId="21242"/>
    <cellStyle name="Standard 4 3 2 6 6 3 2" xfId="21243"/>
    <cellStyle name="Standard 4 3 2 6 6 3 3" xfId="21244"/>
    <cellStyle name="Standard 4 3 2 6 6 4" xfId="21245"/>
    <cellStyle name="Standard 4 3 2 6 6 4 2" xfId="21246"/>
    <cellStyle name="Standard 4 3 2 6 6 5" xfId="21247"/>
    <cellStyle name="Standard 4 3 2 6 6 6" xfId="21248"/>
    <cellStyle name="Standard 4 3 2 6 7" xfId="21249"/>
    <cellStyle name="Standard 4 3 2 6 7 2" xfId="21250"/>
    <cellStyle name="Standard 4 3 2 6 7 3" xfId="21251"/>
    <cellStyle name="Standard 4 3 2 6 8" xfId="21252"/>
    <cellStyle name="Standard 4 3 2 6 8 2" xfId="21253"/>
    <cellStyle name="Standard 4 3 2 6 8 3" xfId="21254"/>
    <cellStyle name="Standard 4 3 2 6 9" xfId="21255"/>
    <cellStyle name="Standard 4 3 2 6 9 2" xfId="21256"/>
    <cellStyle name="Standard 4 3 2 7" xfId="21257"/>
    <cellStyle name="Standard 4 3 2 7 10" xfId="21258"/>
    <cellStyle name="Standard 4 3 2 7 2" xfId="21259"/>
    <cellStyle name="Standard 4 3 2 7 2 2" xfId="21260"/>
    <cellStyle name="Standard 4 3 2 7 2 2 2" xfId="21261"/>
    <cellStyle name="Standard 4 3 2 7 2 2 2 2" xfId="21262"/>
    <cellStyle name="Standard 4 3 2 7 2 2 2 2 2" xfId="21263"/>
    <cellStyle name="Standard 4 3 2 7 2 2 2 2 3" xfId="21264"/>
    <cellStyle name="Standard 4 3 2 7 2 2 2 3" xfId="21265"/>
    <cellStyle name="Standard 4 3 2 7 2 2 2 3 2" xfId="21266"/>
    <cellStyle name="Standard 4 3 2 7 2 2 2 3 3" xfId="21267"/>
    <cellStyle name="Standard 4 3 2 7 2 2 2 4" xfId="21268"/>
    <cellStyle name="Standard 4 3 2 7 2 2 2 4 2" xfId="21269"/>
    <cellStyle name="Standard 4 3 2 7 2 2 2 5" xfId="21270"/>
    <cellStyle name="Standard 4 3 2 7 2 2 2 6" xfId="21271"/>
    <cellStyle name="Standard 4 3 2 7 2 2 3" xfId="21272"/>
    <cellStyle name="Standard 4 3 2 7 2 2 3 2" xfId="21273"/>
    <cellStyle name="Standard 4 3 2 7 2 2 3 3" xfId="21274"/>
    <cellStyle name="Standard 4 3 2 7 2 2 4" xfId="21275"/>
    <cellStyle name="Standard 4 3 2 7 2 2 4 2" xfId="21276"/>
    <cellStyle name="Standard 4 3 2 7 2 2 4 3" xfId="21277"/>
    <cellStyle name="Standard 4 3 2 7 2 2 5" xfId="21278"/>
    <cellStyle name="Standard 4 3 2 7 2 2 5 2" xfId="21279"/>
    <cellStyle name="Standard 4 3 2 7 2 2 6" xfId="21280"/>
    <cellStyle name="Standard 4 3 2 7 2 2 7" xfId="21281"/>
    <cellStyle name="Standard 4 3 2 7 2 3" xfId="21282"/>
    <cellStyle name="Standard 4 3 2 7 2 3 2" xfId="21283"/>
    <cellStyle name="Standard 4 3 2 7 2 3 2 2" xfId="21284"/>
    <cellStyle name="Standard 4 3 2 7 2 3 2 3" xfId="21285"/>
    <cellStyle name="Standard 4 3 2 7 2 3 3" xfId="21286"/>
    <cellStyle name="Standard 4 3 2 7 2 3 3 2" xfId="21287"/>
    <cellStyle name="Standard 4 3 2 7 2 3 3 3" xfId="21288"/>
    <cellStyle name="Standard 4 3 2 7 2 3 4" xfId="21289"/>
    <cellStyle name="Standard 4 3 2 7 2 3 4 2" xfId="21290"/>
    <cellStyle name="Standard 4 3 2 7 2 3 5" xfId="21291"/>
    <cellStyle name="Standard 4 3 2 7 2 3 6" xfId="21292"/>
    <cellStyle name="Standard 4 3 2 7 2 4" xfId="21293"/>
    <cellStyle name="Standard 4 3 2 7 2 4 2" xfId="21294"/>
    <cellStyle name="Standard 4 3 2 7 2 4 3" xfId="21295"/>
    <cellStyle name="Standard 4 3 2 7 2 5" xfId="21296"/>
    <cellStyle name="Standard 4 3 2 7 2 5 2" xfId="21297"/>
    <cellStyle name="Standard 4 3 2 7 2 5 3" xfId="21298"/>
    <cellStyle name="Standard 4 3 2 7 2 6" xfId="21299"/>
    <cellStyle name="Standard 4 3 2 7 2 6 2" xfId="21300"/>
    <cellStyle name="Standard 4 3 2 7 2 7" xfId="21301"/>
    <cellStyle name="Standard 4 3 2 7 2 8" xfId="21302"/>
    <cellStyle name="Standard 4 3 2 7 3" xfId="21303"/>
    <cellStyle name="Standard 4 3 2 7 3 2" xfId="21304"/>
    <cellStyle name="Standard 4 3 2 7 3 2 2" xfId="21305"/>
    <cellStyle name="Standard 4 3 2 7 3 2 2 2" xfId="21306"/>
    <cellStyle name="Standard 4 3 2 7 3 2 2 2 2" xfId="21307"/>
    <cellStyle name="Standard 4 3 2 7 3 2 2 2 3" xfId="21308"/>
    <cellStyle name="Standard 4 3 2 7 3 2 2 3" xfId="21309"/>
    <cellStyle name="Standard 4 3 2 7 3 2 2 3 2" xfId="21310"/>
    <cellStyle name="Standard 4 3 2 7 3 2 2 3 3" xfId="21311"/>
    <cellStyle name="Standard 4 3 2 7 3 2 2 4" xfId="21312"/>
    <cellStyle name="Standard 4 3 2 7 3 2 2 4 2" xfId="21313"/>
    <cellStyle name="Standard 4 3 2 7 3 2 2 5" xfId="21314"/>
    <cellStyle name="Standard 4 3 2 7 3 2 2 6" xfId="21315"/>
    <cellStyle name="Standard 4 3 2 7 3 2 3" xfId="21316"/>
    <cellStyle name="Standard 4 3 2 7 3 2 3 2" xfId="21317"/>
    <cellStyle name="Standard 4 3 2 7 3 2 3 3" xfId="21318"/>
    <cellStyle name="Standard 4 3 2 7 3 2 4" xfId="21319"/>
    <cellStyle name="Standard 4 3 2 7 3 2 4 2" xfId="21320"/>
    <cellStyle name="Standard 4 3 2 7 3 2 4 3" xfId="21321"/>
    <cellStyle name="Standard 4 3 2 7 3 2 5" xfId="21322"/>
    <cellStyle name="Standard 4 3 2 7 3 2 5 2" xfId="21323"/>
    <cellStyle name="Standard 4 3 2 7 3 2 6" xfId="21324"/>
    <cellStyle name="Standard 4 3 2 7 3 2 7" xfId="21325"/>
    <cellStyle name="Standard 4 3 2 7 3 3" xfId="21326"/>
    <cellStyle name="Standard 4 3 2 7 3 3 2" xfId="21327"/>
    <cellStyle name="Standard 4 3 2 7 3 3 2 2" xfId="21328"/>
    <cellStyle name="Standard 4 3 2 7 3 3 2 3" xfId="21329"/>
    <cellStyle name="Standard 4 3 2 7 3 3 3" xfId="21330"/>
    <cellStyle name="Standard 4 3 2 7 3 3 3 2" xfId="21331"/>
    <cellStyle name="Standard 4 3 2 7 3 3 3 3" xfId="21332"/>
    <cellStyle name="Standard 4 3 2 7 3 3 4" xfId="21333"/>
    <cellStyle name="Standard 4 3 2 7 3 3 4 2" xfId="21334"/>
    <cellStyle name="Standard 4 3 2 7 3 3 5" xfId="21335"/>
    <cellStyle name="Standard 4 3 2 7 3 3 6" xfId="21336"/>
    <cellStyle name="Standard 4 3 2 7 3 4" xfId="21337"/>
    <cellStyle name="Standard 4 3 2 7 3 4 2" xfId="21338"/>
    <cellStyle name="Standard 4 3 2 7 3 4 3" xfId="21339"/>
    <cellStyle name="Standard 4 3 2 7 3 5" xfId="21340"/>
    <cellStyle name="Standard 4 3 2 7 3 5 2" xfId="21341"/>
    <cellStyle name="Standard 4 3 2 7 3 5 3" xfId="21342"/>
    <cellStyle name="Standard 4 3 2 7 3 6" xfId="21343"/>
    <cellStyle name="Standard 4 3 2 7 3 6 2" xfId="21344"/>
    <cellStyle name="Standard 4 3 2 7 3 7" xfId="21345"/>
    <cellStyle name="Standard 4 3 2 7 3 8" xfId="21346"/>
    <cellStyle name="Standard 4 3 2 7 4" xfId="21347"/>
    <cellStyle name="Standard 4 3 2 7 4 2" xfId="21348"/>
    <cellStyle name="Standard 4 3 2 7 4 2 2" xfId="21349"/>
    <cellStyle name="Standard 4 3 2 7 4 2 2 2" xfId="21350"/>
    <cellStyle name="Standard 4 3 2 7 4 2 2 3" xfId="21351"/>
    <cellStyle name="Standard 4 3 2 7 4 2 3" xfId="21352"/>
    <cellStyle name="Standard 4 3 2 7 4 2 3 2" xfId="21353"/>
    <cellStyle name="Standard 4 3 2 7 4 2 3 3" xfId="21354"/>
    <cellStyle name="Standard 4 3 2 7 4 2 4" xfId="21355"/>
    <cellStyle name="Standard 4 3 2 7 4 2 4 2" xfId="21356"/>
    <cellStyle name="Standard 4 3 2 7 4 2 5" xfId="21357"/>
    <cellStyle name="Standard 4 3 2 7 4 2 6" xfId="21358"/>
    <cellStyle name="Standard 4 3 2 7 4 3" xfId="21359"/>
    <cellStyle name="Standard 4 3 2 7 4 3 2" xfId="21360"/>
    <cellStyle name="Standard 4 3 2 7 4 3 3" xfId="21361"/>
    <cellStyle name="Standard 4 3 2 7 4 4" xfId="21362"/>
    <cellStyle name="Standard 4 3 2 7 4 4 2" xfId="21363"/>
    <cellStyle name="Standard 4 3 2 7 4 4 3" xfId="21364"/>
    <cellStyle name="Standard 4 3 2 7 4 5" xfId="21365"/>
    <cellStyle name="Standard 4 3 2 7 4 5 2" xfId="21366"/>
    <cellStyle name="Standard 4 3 2 7 4 6" xfId="21367"/>
    <cellStyle name="Standard 4 3 2 7 4 7" xfId="21368"/>
    <cellStyle name="Standard 4 3 2 7 5" xfId="21369"/>
    <cellStyle name="Standard 4 3 2 7 5 2" xfId="21370"/>
    <cellStyle name="Standard 4 3 2 7 5 2 2" xfId="21371"/>
    <cellStyle name="Standard 4 3 2 7 5 2 3" xfId="21372"/>
    <cellStyle name="Standard 4 3 2 7 5 3" xfId="21373"/>
    <cellStyle name="Standard 4 3 2 7 5 3 2" xfId="21374"/>
    <cellStyle name="Standard 4 3 2 7 5 3 3" xfId="21375"/>
    <cellStyle name="Standard 4 3 2 7 5 4" xfId="21376"/>
    <cellStyle name="Standard 4 3 2 7 5 4 2" xfId="21377"/>
    <cellStyle name="Standard 4 3 2 7 5 5" xfId="21378"/>
    <cellStyle name="Standard 4 3 2 7 5 6" xfId="21379"/>
    <cellStyle name="Standard 4 3 2 7 6" xfId="21380"/>
    <cellStyle name="Standard 4 3 2 7 6 2" xfId="21381"/>
    <cellStyle name="Standard 4 3 2 7 6 3" xfId="21382"/>
    <cellStyle name="Standard 4 3 2 7 7" xfId="21383"/>
    <cellStyle name="Standard 4 3 2 7 7 2" xfId="21384"/>
    <cellStyle name="Standard 4 3 2 7 7 3" xfId="21385"/>
    <cellStyle name="Standard 4 3 2 7 8" xfId="21386"/>
    <cellStyle name="Standard 4 3 2 7 8 2" xfId="21387"/>
    <cellStyle name="Standard 4 3 2 7 9" xfId="21388"/>
    <cellStyle name="Standard 4 3 2 8" xfId="21389"/>
    <cellStyle name="Standard 4 3 2 8 2" xfId="21390"/>
    <cellStyle name="Standard 4 3 2 8 2 2" xfId="21391"/>
    <cellStyle name="Standard 4 3 2 8 2 2 2" xfId="21392"/>
    <cellStyle name="Standard 4 3 2 8 2 2 2 2" xfId="21393"/>
    <cellStyle name="Standard 4 3 2 8 2 2 2 2 2" xfId="21394"/>
    <cellStyle name="Standard 4 3 2 8 2 2 2 2 3" xfId="21395"/>
    <cellStyle name="Standard 4 3 2 8 2 2 2 3" xfId="21396"/>
    <cellStyle name="Standard 4 3 2 8 2 2 2 3 2" xfId="21397"/>
    <cellStyle name="Standard 4 3 2 8 2 2 2 3 3" xfId="21398"/>
    <cellStyle name="Standard 4 3 2 8 2 2 2 4" xfId="21399"/>
    <cellStyle name="Standard 4 3 2 8 2 2 2 4 2" xfId="21400"/>
    <cellStyle name="Standard 4 3 2 8 2 2 2 5" xfId="21401"/>
    <cellStyle name="Standard 4 3 2 8 2 2 2 6" xfId="21402"/>
    <cellStyle name="Standard 4 3 2 8 2 2 3" xfId="21403"/>
    <cellStyle name="Standard 4 3 2 8 2 2 3 2" xfId="21404"/>
    <cellStyle name="Standard 4 3 2 8 2 2 3 3" xfId="21405"/>
    <cellStyle name="Standard 4 3 2 8 2 2 4" xfId="21406"/>
    <cellStyle name="Standard 4 3 2 8 2 2 4 2" xfId="21407"/>
    <cellStyle name="Standard 4 3 2 8 2 2 4 3" xfId="21408"/>
    <cellStyle name="Standard 4 3 2 8 2 2 5" xfId="21409"/>
    <cellStyle name="Standard 4 3 2 8 2 2 5 2" xfId="21410"/>
    <cellStyle name="Standard 4 3 2 8 2 2 6" xfId="21411"/>
    <cellStyle name="Standard 4 3 2 8 2 2 7" xfId="21412"/>
    <cellStyle name="Standard 4 3 2 8 2 3" xfId="21413"/>
    <cellStyle name="Standard 4 3 2 8 2 3 2" xfId="21414"/>
    <cellStyle name="Standard 4 3 2 8 2 3 2 2" xfId="21415"/>
    <cellStyle name="Standard 4 3 2 8 2 3 2 3" xfId="21416"/>
    <cellStyle name="Standard 4 3 2 8 2 3 3" xfId="21417"/>
    <cellStyle name="Standard 4 3 2 8 2 3 3 2" xfId="21418"/>
    <cellStyle name="Standard 4 3 2 8 2 3 3 3" xfId="21419"/>
    <cellStyle name="Standard 4 3 2 8 2 3 4" xfId="21420"/>
    <cellStyle name="Standard 4 3 2 8 2 3 4 2" xfId="21421"/>
    <cellStyle name="Standard 4 3 2 8 2 3 5" xfId="21422"/>
    <cellStyle name="Standard 4 3 2 8 2 3 6" xfId="21423"/>
    <cellStyle name="Standard 4 3 2 8 2 4" xfId="21424"/>
    <cellStyle name="Standard 4 3 2 8 2 4 2" xfId="21425"/>
    <cellStyle name="Standard 4 3 2 8 2 4 3" xfId="21426"/>
    <cellStyle name="Standard 4 3 2 8 2 5" xfId="21427"/>
    <cellStyle name="Standard 4 3 2 8 2 5 2" xfId="21428"/>
    <cellStyle name="Standard 4 3 2 8 2 5 3" xfId="21429"/>
    <cellStyle name="Standard 4 3 2 8 2 6" xfId="21430"/>
    <cellStyle name="Standard 4 3 2 8 2 6 2" xfId="21431"/>
    <cellStyle name="Standard 4 3 2 8 2 7" xfId="21432"/>
    <cellStyle name="Standard 4 3 2 8 2 8" xfId="21433"/>
    <cellStyle name="Standard 4 3 2 8 3" xfId="21434"/>
    <cellStyle name="Standard 4 3 2 8 3 2" xfId="21435"/>
    <cellStyle name="Standard 4 3 2 8 3 2 2" xfId="21436"/>
    <cellStyle name="Standard 4 3 2 8 3 2 2 2" xfId="21437"/>
    <cellStyle name="Standard 4 3 2 8 3 2 2 3" xfId="21438"/>
    <cellStyle name="Standard 4 3 2 8 3 2 3" xfId="21439"/>
    <cellStyle name="Standard 4 3 2 8 3 2 3 2" xfId="21440"/>
    <cellStyle name="Standard 4 3 2 8 3 2 3 3" xfId="21441"/>
    <cellStyle name="Standard 4 3 2 8 3 2 4" xfId="21442"/>
    <cellStyle name="Standard 4 3 2 8 3 2 4 2" xfId="21443"/>
    <cellStyle name="Standard 4 3 2 8 3 2 5" xfId="21444"/>
    <cellStyle name="Standard 4 3 2 8 3 2 6" xfId="21445"/>
    <cellStyle name="Standard 4 3 2 8 3 3" xfId="21446"/>
    <cellStyle name="Standard 4 3 2 8 3 3 2" xfId="21447"/>
    <cellStyle name="Standard 4 3 2 8 3 3 3" xfId="21448"/>
    <cellStyle name="Standard 4 3 2 8 3 4" xfId="21449"/>
    <cellStyle name="Standard 4 3 2 8 3 4 2" xfId="21450"/>
    <cellStyle name="Standard 4 3 2 8 3 4 3" xfId="21451"/>
    <cellStyle name="Standard 4 3 2 8 3 5" xfId="21452"/>
    <cellStyle name="Standard 4 3 2 8 3 5 2" xfId="21453"/>
    <cellStyle name="Standard 4 3 2 8 3 6" xfId="21454"/>
    <cellStyle name="Standard 4 3 2 8 3 7" xfId="21455"/>
    <cellStyle name="Standard 4 3 2 8 4" xfId="21456"/>
    <cellStyle name="Standard 4 3 2 8 4 2" xfId="21457"/>
    <cellStyle name="Standard 4 3 2 8 4 2 2" xfId="21458"/>
    <cellStyle name="Standard 4 3 2 8 4 2 3" xfId="21459"/>
    <cellStyle name="Standard 4 3 2 8 4 3" xfId="21460"/>
    <cellStyle name="Standard 4 3 2 8 4 3 2" xfId="21461"/>
    <cellStyle name="Standard 4 3 2 8 4 3 3" xfId="21462"/>
    <cellStyle name="Standard 4 3 2 8 4 4" xfId="21463"/>
    <cellStyle name="Standard 4 3 2 8 4 4 2" xfId="21464"/>
    <cellStyle name="Standard 4 3 2 8 4 5" xfId="21465"/>
    <cellStyle name="Standard 4 3 2 8 4 6" xfId="21466"/>
    <cellStyle name="Standard 4 3 2 8 5" xfId="21467"/>
    <cellStyle name="Standard 4 3 2 8 5 2" xfId="21468"/>
    <cellStyle name="Standard 4 3 2 8 5 3" xfId="21469"/>
    <cellStyle name="Standard 4 3 2 8 6" xfId="21470"/>
    <cellStyle name="Standard 4 3 2 8 6 2" xfId="21471"/>
    <cellStyle name="Standard 4 3 2 8 6 3" xfId="21472"/>
    <cellStyle name="Standard 4 3 2 8 7" xfId="21473"/>
    <cellStyle name="Standard 4 3 2 8 7 2" xfId="21474"/>
    <cellStyle name="Standard 4 3 2 8 8" xfId="21475"/>
    <cellStyle name="Standard 4 3 2 8 9" xfId="21476"/>
    <cellStyle name="Standard 4 3 2 9" xfId="21477"/>
    <cellStyle name="Standard 4 3 2 9 2" xfId="21478"/>
    <cellStyle name="Standard 4 3 2 9 2 2" xfId="21479"/>
    <cellStyle name="Standard 4 3 2 9 2 2 2" xfId="21480"/>
    <cellStyle name="Standard 4 3 2 9 2 2 2 2" xfId="21481"/>
    <cellStyle name="Standard 4 3 2 9 2 2 2 3" xfId="21482"/>
    <cellStyle name="Standard 4 3 2 9 2 2 3" xfId="21483"/>
    <cellStyle name="Standard 4 3 2 9 2 2 3 2" xfId="21484"/>
    <cellStyle name="Standard 4 3 2 9 2 2 3 3" xfId="21485"/>
    <cellStyle name="Standard 4 3 2 9 2 2 4" xfId="21486"/>
    <cellStyle name="Standard 4 3 2 9 2 2 4 2" xfId="21487"/>
    <cellStyle name="Standard 4 3 2 9 2 2 5" xfId="21488"/>
    <cellStyle name="Standard 4 3 2 9 2 2 6" xfId="21489"/>
    <cellStyle name="Standard 4 3 2 9 2 3" xfId="21490"/>
    <cellStyle name="Standard 4 3 2 9 2 3 2" xfId="21491"/>
    <cellStyle name="Standard 4 3 2 9 2 3 3" xfId="21492"/>
    <cellStyle name="Standard 4 3 2 9 2 4" xfId="21493"/>
    <cellStyle name="Standard 4 3 2 9 2 4 2" xfId="21494"/>
    <cellStyle name="Standard 4 3 2 9 2 4 3" xfId="21495"/>
    <cellStyle name="Standard 4 3 2 9 2 5" xfId="21496"/>
    <cellStyle name="Standard 4 3 2 9 2 5 2" xfId="21497"/>
    <cellStyle name="Standard 4 3 2 9 2 6" xfId="21498"/>
    <cellStyle name="Standard 4 3 2 9 2 7" xfId="21499"/>
    <cellStyle name="Standard 4 3 2 9 3" xfId="21500"/>
    <cellStyle name="Standard 4 3 2 9 3 2" xfId="21501"/>
    <cellStyle name="Standard 4 3 2 9 3 2 2" xfId="21502"/>
    <cellStyle name="Standard 4 3 2 9 3 2 3" xfId="21503"/>
    <cellStyle name="Standard 4 3 2 9 3 3" xfId="21504"/>
    <cellStyle name="Standard 4 3 2 9 3 3 2" xfId="21505"/>
    <cellStyle name="Standard 4 3 2 9 3 3 3" xfId="21506"/>
    <cellStyle name="Standard 4 3 2 9 3 4" xfId="21507"/>
    <cellStyle name="Standard 4 3 2 9 3 4 2" xfId="21508"/>
    <cellStyle name="Standard 4 3 2 9 3 5" xfId="21509"/>
    <cellStyle name="Standard 4 3 2 9 3 6" xfId="21510"/>
    <cellStyle name="Standard 4 3 2 9 4" xfId="21511"/>
    <cellStyle name="Standard 4 3 2 9 4 2" xfId="21512"/>
    <cellStyle name="Standard 4 3 2 9 4 3" xfId="21513"/>
    <cellStyle name="Standard 4 3 2 9 5" xfId="21514"/>
    <cellStyle name="Standard 4 3 2 9 5 2" xfId="21515"/>
    <cellStyle name="Standard 4 3 2 9 5 3" xfId="21516"/>
    <cellStyle name="Standard 4 3 2 9 6" xfId="21517"/>
    <cellStyle name="Standard 4 3 2 9 6 2" xfId="21518"/>
    <cellStyle name="Standard 4 3 2 9 7" xfId="21519"/>
    <cellStyle name="Standard 4 3 2 9 8" xfId="21520"/>
    <cellStyle name="Standard 4 3 3" xfId="21521"/>
    <cellStyle name="Standard 4 3 3 10" xfId="21522"/>
    <cellStyle name="Standard 4 3 3 10 2" xfId="21523"/>
    <cellStyle name="Standard 4 3 3 10 3" xfId="21524"/>
    <cellStyle name="Standard 4 3 3 11" xfId="21525"/>
    <cellStyle name="Standard 4 3 3 11 2" xfId="21526"/>
    <cellStyle name="Standard 4 3 3 11 3" xfId="21527"/>
    <cellStyle name="Standard 4 3 3 12" xfId="21528"/>
    <cellStyle name="Standard 4 3 3 12 2" xfId="21529"/>
    <cellStyle name="Standard 4 3 3 13" xfId="21530"/>
    <cellStyle name="Standard 4 3 3 14" xfId="21531"/>
    <cellStyle name="Standard 4 3 3 15" xfId="33467"/>
    <cellStyle name="Standard 4 3 3 2" xfId="21532"/>
    <cellStyle name="Standard 4 3 3 2 10" xfId="21533"/>
    <cellStyle name="Standard 4 3 3 2 10 2" xfId="21534"/>
    <cellStyle name="Standard 4 3 3 2 11" xfId="21535"/>
    <cellStyle name="Standard 4 3 3 2 12" xfId="21536"/>
    <cellStyle name="Standard 4 3 3 2 2" xfId="21537"/>
    <cellStyle name="Standard 4 3 3 2 2 10" xfId="21538"/>
    <cellStyle name="Standard 4 3 3 2 2 11" xfId="21539"/>
    <cellStyle name="Standard 4 3 3 2 2 2" xfId="21540"/>
    <cellStyle name="Standard 4 3 3 2 2 2 10" xfId="21541"/>
    <cellStyle name="Standard 4 3 3 2 2 2 2" xfId="21542"/>
    <cellStyle name="Standard 4 3 3 2 2 2 2 2" xfId="21543"/>
    <cellStyle name="Standard 4 3 3 2 2 2 2 2 2" xfId="21544"/>
    <cellStyle name="Standard 4 3 3 2 2 2 2 2 2 2" xfId="21545"/>
    <cellStyle name="Standard 4 3 3 2 2 2 2 2 2 2 2" xfId="21546"/>
    <cellStyle name="Standard 4 3 3 2 2 2 2 2 2 2 3" xfId="21547"/>
    <cellStyle name="Standard 4 3 3 2 2 2 2 2 2 3" xfId="21548"/>
    <cellStyle name="Standard 4 3 3 2 2 2 2 2 2 3 2" xfId="21549"/>
    <cellStyle name="Standard 4 3 3 2 2 2 2 2 2 3 3" xfId="21550"/>
    <cellStyle name="Standard 4 3 3 2 2 2 2 2 2 4" xfId="21551"/>
    <cellStyle name="Standard 4 3 3 2 2 2 2 2 2 4 2" xfId="21552"/>
    <cellStyle name="Standard 4 3 3 2 2 2 2 2 2 5" xfId="21553"/>
    <cellStyle name="Standard 4 3 3 2 2 2 2 2 2 6" xfId="21554"/>
    <cellStyle name="Standard 4 3 3 2 2 2 2 2 3" xfId="21555"/>
    <cellStyle name="Standard 4 3 3 2 2 2 2 2 3 2" xfId="21556"/>
    <cellStyle name="Standard 4 3 3 2 2 2 2 2 3 3" xfId="21557"/>
    <cellStyle name="Standard 4 3 3 2 2 2 2 2 4" xfId="21558"/>
    <cellStyle name="Standard 4 3 3 2 2 2 2 2 4 2" xfId="21559"/>
    <cellStyle name="Standard 4 3 3 2 2 2 2 2 4 3" xfId="21560"/>
    <cellStyle name="Standard 4 3 3 2 2 2 2 2 5" xfId="21561"/>
    <cellStyle name="Standard 4 3 3 2 2 2 2 2 5 2" xfId="21562"/>
    <cellStyle name="Standard 4 3 3 2 2 2 2 2 6" xfId="21563"/>
    <cellStyle name="Standard 4 3 3 2 2 2 2 2 7" xfId="21564"/>
    <cellStyle name="Standard 4 3 3 2 2 2 2 3" xfId="21565"/>
    <cellStyle name="Standard 4 3 3 2 2 2 2 3 2" xfId="21566"/>
    <cellStyle name="Standard 4 3 3 2 2 2 2 3 2 2" xfId="21567"/>
    <cellStyle name="Standard 4 3 3 2 2 2 2 3 2 3" xfId="21568"/>
    <cellStyle name="Standard 4 3 3 2 2 2 2 3 3" xfId="21569"/>
    <cellStyle name="Standard 4 3 3 2 2 2 2 3 3 2" xfId="21570"/>
    <cellStyle name="Standard 4 3 3 2 2 2 2 3 3 3" xfId="21571"/>
    <cellStyle name="Standard 4 3 3 2 2 2 2 3 4" xfId="21572"/>
    <cellStyle name="Standard 4 3 3 2 2 2 2 3 4 2" xfId="21573"/>
    <cellStyle name="Standard 4 3 3 2 2 2 2 3 5" xfId="21574"/>
    <cellStyle name="Standard 4 3 3 2 2 2 2 3 6" xfId="21575"/>
    <cellStyle name="Standard 4 3 3 2 2 2 2 4" xfId="21576"/>
    <cellStyle name="Standard 4 3 3 2 2 2 2 4 2" xfId="21577"/>
    <cellStyle name="Standard 4 3 3 2 2 2 2 4 3" xfId="21578"/>
    <cellStyle name="Standard 4 3 3 2 2 2 2 5" xfId="21579"/>
    <cellStyle name="Standard 4 3 3 2 2 2 2 5 2" xfId="21580"/>
    <cellStyle name="Standard 4 3 3 2 2 2 2 5 3" xfId="21581"/>
    <cellStyle name="Standard 4 3 3 2 2 2 2 6" xfId="21582"/>
    <cellStyle name="Standard 4 3 3 2 2 2 2 6 2" xfId="21583"/>
    <cellStyle name="Standard 4 3 3 2 2 2 2 7" xfId="21584"/>
    <cellStyle name="Standard 4 3 3 2 2 2 2 8" xfId="21585"/>
    <cellStyle name="Standard 4 3 3 2 2 2 3" xfId="21586"/>
    <cellStyle name="Standard 4 3 3 2 2 2 3 2" xfId="21587"/>
    <cellStyle name="Standard 4 3 3 2 2 2 3 2 2" xfId="21588"/>
    <cellStyle name="Standard 4 3 3 2 2 2 3 2 2 2" xfId="21589"/>
    <cellStyle name="Standard 4 3 3 2 2 2 3 2 2 2 2" xfId="21590"/>
    <cellStyle name="Standard 4 3 3 2 2 2 3 2 2 2 3" xfId="21591"/>
    <cellStyle name="Standard 4 3 3 2 2 2 3 2 2 3" xfId="21592"/>
    <cellStyle name="Standard 4 3 3 2 2 2 3 2 2 3 2" xfId="21593"/>
    <cellStyle name="Standard 4 3 3 2 2 2 3 2 2 3 3" xfId="21594"/>
    <cellStyle name="Standard 4 3 3 2 2 2 3 2 2 4" xfId="21595"/>
    <cellStyle name="Standard 4 3 3 2 2 2 3 2 2 4 2" xfId="21596"/>
    <cellStyle name="Standard 4 3 3 2 2 2 3 2 2 5" xfId="21597"/>
    <cellStyle name="Standard 4 3 3 2 2 2 3 2 2 6" xfId="21598"/>
    <cellStyle name="Standard 4 3 3 2 2 2 3 2 3" xfId="21599"/>
    <cellStyle name="Standard 4 3 3 2 2 2 3 2 3 2" xfId="21600"/>
    <cellStyle name="Standard 4 3 3 2 2 2 3 2 3 3" xfId="21601"/>
    <cellStyle name="Standard 4 3 3 2 2 2 3 2 4" xfId="21602"/>
    <cellStyle name="Standard 4 3 3 2 2 2 3 2 4 2" xfId="21603"/>
    <cellStyle name="Standard 4 3 3 2 2 2 3 2 4 3" xfId="21604"/>
    <cellStyle name="Standard 4 3 3 2 2 2 3 2 5" xfId="21605"/>
    <cellStyle name="Standard 4 3 3 2 2 2 3 2 5 2" xfId="21606"/>
    <cellStyle name="Standard 4 3 3 2 2 2 3 2 6" xfId="21607"/>
    <cellStyle name="Standard 4 3 3 2 2 2 3 2 7" xfId="21608"/>
    <cellStyle name="Standard 4 3 3 2 2 2 3 3" xfId="21609"/>
    <cellStyle name="Standard 4 3 3 2 2 2 3 3 2" xfId="21610"/>
    <cellStyle name="Standard 4 3 3 2 2 2 3 3 2 2" xfId="21611"/>
    <cellStyle name="Standard 4 3 3 2 2 2 3 3 2 3" xfId="21612"/>
    <cellStyle name="Standard 4 3 3 2 2 2 3 3 3" xfId="21613"/>
    <cellStyle name="Standard 4 3 3 2 2 2 3 3 3 2" xfId="21614"/>
    <cellStyle name="Standard 4 3 3 2 2 2 3 3 3 3" xfId="21615"/>
    <cellStyle name="Standard 4 3 3 2 2 2 3 3 4" xfId="21616"/>
    <cellStyle name="Standard 4 3 3 2 2 2 3 3 4 2" xfId="21617"/>
    <cellStyle name="Standard 4 3 3 2 2 2 3 3 5" xfId="21618"/>
    <cellStyle name="Standard 4 3 3 2 2 2 3 3 6" xfId="21619"/>
    <cellStyle name="Standard 4 3 3 2 2 2 3 4" xfId="21620"/>
    <cellStyle name="Standard 4 3 3 2 2 2 3 4 2" xfId="21621"/>
    <cellStyle name="Standard 4 3 3 2 2 2 3 4 3" xfId="21622"/>
    <cellStyle name="Standard 4 3 3 2 2 2 3 5" xfId="21623"/>
    <cellStyle name="Standard 4 3 3 2 2 2 3 5 2" xfId="21624"/>
    <cellStyle name="Standard 4 3 3 2 2 2 3 5 3" xfId="21625"/>
    <cellStyle name="Standard 4 3 3 2 2 2 3 6" xfId="21626"/>
    <cellStyle name="Standard 4 3 3 2 2 2 3 6 2" xfId="21627"/>
    <cellStyle name="Standard 4 3 3 2 2 2 3 7" xfId="21628"/>
    <cellStyle name="Standard 4 3 3 2 2 2 3 8" xfId="21629"/>
    <cellStyle name="Standard 4 3 3 2 2 2 4" xfId="21630"/>
    <cellStyle name="Standard 4 3 3 2 2 2 4 2" xfId="21631"/>
    <cellStyle name="Standard 4 3 3 2 2 2 4 2 2" xfId="21632"/>
    <cellStyle name="Standard 4 3 3 2 2 2 4 2 2 2" xfId="21633"/>
    <cellStyle name="Standard 4 3 3 2 2 2 4 2 2 3" xfId="21634"/>
    <cellStyle name="Standard 4 3 3 2 2 2 4 2 3" xfId="21635"/>
    <cellStyle name="Standard 4 3 3 2 2 2 4 2 3 2" xfId="21636"/>
    <cellStyle name="Standard 4 3 3 2 2 2 4 2 3 3" xfId="21637"/>
    <cellStyle name="Standard 4 3 3 2 2 2 4 2 4" xfId="21638"/>
    <cellStyle name="Standard 4 3 3 2 2 2 4 2 4 2" xfId="21639"/>
    <cellStyle name="Standard 4 3 3 2 2 2 4 2 5" xfId="21640"/>
    <cellStyle name="Standard 4 3 3 2 2 2 4 2 6" xfId="21641"/>
    <cellStyle name="Standard 4 3 3 2 2 2 4 3" xfId="21642"/>
    <cellStyle name="Standard 4 3 3 2 2 2 4 3 2" xfId="21643"/>
    <cellStyle name="Standard 4 3 3 2 2 2 4 3 3" xfId="21644"/>
    <cellStyle name="Standard 4 3 3 2 2 2 4 4" xfId="21645"/>
    <cellStyle name="Standard 4 3 3 2 2 2 4 4 2" xfId="21646"/>
    <cellStyle name="Standard 4 3 3 2 2 2 4 4 3" xfId="21647"/>
    <cellStyle name="Standard 4 3 3 2 2 2 4 5" xfId="21648"/>
    <cellStyle name="Standard 4 3 3 2 2 2 4 5 2" xfId="21649"/>
    <cellStyle name="Standard 4 3 3 2 2 2 4 6" xfId="21650"/>
    <cellStyle name="Standard 4 3 3 2 2 2 4 7" xfId="21651"/>
    <cellStyle name="Standard 4 3 3 2 2 2 5" xfId="21652"/>
    <cellStyle name="Standard 4 3 3 2 2 2 5 2" xfId="21653"/>
    <cellStyle name="Standard 4 3 3 2 2 2 5 2 2" xfId="21654"/>
    <cellStyle name="Standard 4 3 3 2 2 2 5 2 3" xfId="21655"/>
    <cellStyle name="Standard 4 3 3 2 2 2 5 3" xfId="21656"/>
    <cellStyle name="Standard 4 3 3 2 2 2 5 3 2" xfId="21657"/>
    <cellStyle name="Standard 4 3 3 2 2 2 5 3 3" xfId="21658"/>
    <cellStyle name="Standard 4 3 3 2 2 2 5 4" xfId="21659"/>
    <cellStyle name="Standard 4 3 3 2 2 2 5 4 2" xfId="21660"/>
    <cellStyle name="Standard 4 3 3 2 2 2 5 5" xfId="21661"/>
    <cellStyle name="Standard 4 3 3 2 2 2 5 6" xfId="21662"/>
    <cellStyle name="Standard 4 3 3 2 2 2 6" xfId="21663"/>
    <cellStyle name="Standard 4 3 3 2 2 2 6 2" xfId="21664"/>
    <cellStyle name="Standard 4 3 3 2 2 2 6 3" xfId="21665"/>
    <cellStyle name="Standard 4 3 3 2 2 2 7" xfId="21666"/>
    <cellStyle name="Standard 4 3 3 2 2 2 7 2" xfId="21667"/>
    <cellStyle name="Standard 4 3 3 2 2 2 7 3" xfId="21668"/>
    <cellStyle name="Standard 4 3 3 2 2 2 8" xfId="21669"/>
    <cellStyle name="Standard 4 3 3 2 2 2 8 2" xfId="21670"/>
    <cellStyle name="Standard 4 3 3 2 2 2 9" xfId="21671"/>
    <cellStyle name="Standard 4 3 3 2 2 3" xfId="21672"/>
    <cellStyle name="Standard 4 3 3 2 2 3 2" xfId="21673"/>
    <cellStyle name="Standard 4 3 3 2 2 3 2 2" xfId="21674"/>
    <cellStyle name="Standard 4 3 3 2 2 3 2 2 2" xfId="21675"/>
    <cellStyle name="Standard 4 3 3 2 2 3 2 2 2 2" xfId="21676"/>
    <cellStyle name="Standard 4 3 3 2 2 3 2 2 2 3" xfId="21677"/>
    <cellStyle name="Standard 4 3 3 2 2 3 2 2 3" xfId="21678"/>
    <cellStyle name="Standard 4 3 3 2 2 3 2 2 3 2" xfId="21679"/>
    <cellStyle name="Standard 4 3 3 2 2 3 2 2 3 3" xfId="21680"/>
    <cellStyle name="Standard 4 3 3 2 2 3 2 2 4" xfId="21681"/>
    <cellStyle name="Standard 4 3 3 2 2 3 2 2 4 2" xfId="21682"/>
    <cellStyle name="Standard 4 3 3 2 2 3 2 2 5" xfId="21683"/>
    <cellStyle name="Standard 4 3 3 2 2 3 2 2 6" xfId="21684"/>
    <cellStyle name="Standard 4 3 3 2 2 3 2 3" xfId="21685"/>
    <cellStyle name="Standard 4 3 3 2 2 3 2 3 2" xfId="21686"/>
    <cellStyle name="Standard 4 3 3 2 2 3 2 3 3" xfId="21687"/>
    <cellStyle name="Standard 4 3 3 2 2 3 2 4" xfId="21688"/>
    <cellStyle name="Standard 4 3 3 2 2 3 2 4 2" xfId="21689"/>
    <cellStyle name="Standard 4 3 3 2 2 3 2 4 3" xfId="21690"/>
    <cellStyle name="Standard 4 3 3 2 2 3 2 5" xfId="21691"/>
    <cellStyle name="Standard 4 3 3 2 2 3 2 5 2" xfId="21692"/>
    <cellStyle name="Standard 4 3 3 2 2 3 2 6" xfId="21693"/>
    <cellStyle name="Standard 4 3 3 2 2 3 2 7" xfId="21694"/>
    <cellStyle name="Standard 4 3 3 2 2 3 3" xfId="21695"/>
    <cellStyle name="Standard 4 3 3 2 2 3 3 2" xfId="21696"/>
    <cellStyle name="Standard 4 3 3 2 2 3 3 2 2" xfId="21697"/>
    <cellStyle name="Standard 4 3 3 2 2 3 3 2 3" xfId="21698"/>
    <cellStyle name="Standard 4 3 3 2 2 3 3 3" xfId="21699"/>
    <cellStyle name="Standard 4 3 3 2 2 3 3 3 2" xfId="21700"/>
    <cellStyle name="Standard 4 3 3 2 2 3 3 3 3" xfId="21701"/>
    <cellStyle name="Standard 4 3 3 2 2 3 3 4" xfId="21702"/>
    <cellStyle name="Standard 4 3 3 2 2 3 3 4 2" xfId="21703"/>
    <cellStyle name="Standard 4 3 3 2 2 3 3 5" xfId="21704"/>
    <cellStyle name="Standard 4 3 3 2 2 3 3 6" xfId="21705"/>
    <cellStyle name="Standard 4 3 3 2 2 3 4" xfId="21706"/>
    <cellStyle name="Standard 4 3 3 2 2 3 4 2" xfId="21707"/>
    <cellStyle name="Standard 4 3 3 2 2 3 4 3" xfId="21708"/>
    <cellStyle name="Standard 4 3 3 2 2 3 5" xfId="21709"/>
    <cellStyle name="Standard 4 3 3 2 2 3 5 2" xfId="21710"/>
    <cellStyle name="Standard 4 3 3 2 2 3 5 3" xfId="21711"/>
    <cellStyle name="Standard 4 3 3 2 2 3 6" xfId="21712"/>
    <cellStyle name="Standard 4 3 3 2 2 3 6 2" xfId="21713"/>
    <cellStyle name="Standard 4 3 3 2 2 3 7" xfId="21714"/>
    <cellStyle name="Standard 4 3 3 2 2 3 8" xfId="21715"/>
    <cellStyle name="Standard 4 3 3 2 2 4" xfId="21716"/>
    <cellStyle name="Standard 4 3 3 2 2 4 2" xfId="21717"/>
    <cellStyle name="Standard 4 3 3 2 2 4 2 2" xfId="21718"/>
    <cellStyle name="Standard 4 3 3 2 2 4 2 2 2" xfId="21719"/>
    <cellStyle name="Standard 4 3 3 2 2 4 2 2 2 2" xfId="21720"/>
    <cellStyle name="Standard 4 3 3 2 2 4 2 2 2 3" xfId="21721"/>
    <cellStyle name="Standard 4 3 3 2 2 4 2 2 3" xfId="21722"/>
    <cellStyle name="Standard 4 3 3 2 2 4 2 2 3 2" xfId="21723"/>
    <cellStyle name="Standard 4 3 3 2 2 4 2 2 3 3" xfId="21724"/>
    <cellStyle name="Standard 4 3 3 2 2 4 2 2 4" xfId="21725"/>
    <cellStyle name="Standard 4 3 3 2 2 4 2 2 4 2" xfId="21726"/>
    <cellStyle name="Standard 4 3 3 2 2 4 2 2 5" xfId="21727"/>
    <cellStyle name="Standard 4 3 3 2 2 4 2 2 6" xfId="21728"/>
    <cellStyle name="Standard 4 3 3 2 2 4 2 3" xfId="21729"/>
    <cellStyle name="Standard 4 3 3 2 2 4 2 3 2" xfId="21730"/>
    <cellStyle name="Standard 4 3 3 2 2 4 2 3 3" xfId="21731"/>
    <cellStyle name="Standard 4 3 3 2 2 4 2 4" xfId="21732"/>
    <cellStyle name="Standard 4 3 3 2 2 4 2 4 2" xfId="21733"/>
    <cellStyle name="Standard 4 3 3 2 2 4 2 4 3" xfId="21734"/>
    <cellStyle name="Standard 4 3 3 2 2 4 2 5" xfId="21735"/>
    <cellStyle name="Standard 4 3 3 2 2 4 2 5 2" xfId="21736"/>
    <cellStyle name="Standard 4 3 3 2 2 4 2 6" xfId="21737"/>
    <cellStyle name="Standard 4 3 3 2 2 4 2 7" xfId="21738"/>
    <cellStyle name="Standard 4 3 3 2 2 4 3" xfId="21739"/>
    <cellStyle name="Standard 4 3 3 2 2 4 3 2" xfId="21740"/>
    <cellStyle name="Standard 4 3 3 2 2 4 3 2 2" xfId="21741"/>
    <cellStyle name="Standard 4 3 3 2 2 4 3 2 3" xfId="21742"/>
    <cellStyle name="Standard 4 3 3 2 2 4 3 3" xfId="21743"/>
    <cellStyle name="Standard 4 3 3 2 2 4 3 3 2" xfId="21744"/>
    <cellStyle name="Standard 4 3 3 2 2 4 3 3 3" xfId="21745"/>
    <cellStyle name="Standard 4 3 3 2 2 4 3 4" xfId="21746"/>
    <cellStyle name="Standard 4 3 3 2 2 4 3 4 2" xfId="21747"/>
    <cellStyle name="Standard 4 3 3 2 2 4 3 5" xfId="21748"/>
    <cellStyle name="Standard 4 3 3 2 2 4 3 6" xfId="21749"/>
    <cellStyle name="Standard 4 3 3 2 2 4 4" xfId="21750"/>
    <cellStyle name="Standard 4 3 3 2 2 4 4 2" xfId="21751"/>
    <cellStyle name="Standard 4 3 3 2 2 4 4 3" xfId="21752"/>
    <cellStyle name="Standard 4 3 3 2 2 4 5" xfId="21753"/>
    <cellStyle name="Standard 4 3 3 2 2 4 5 2" xfId="21754"/>
    <cellStyle name="Standard 4 3 3 2 2 4 5 3" xfId="21755"/>
    <cellStyle name="Standard 4 3 3 2 2 4 6" xfId="21756"/>
    <cellStyle name="Standard 4 3 3 2 2 4 6 2" xfId="21757"/>
    <cellStyle name="Standard 4 3 3 2 2 4 7" xfId="21758"/>
    <cellStyle name="Standard 4 3 3 2 2 4 8" xfId="21759"/>
    <cellStyle name="Standard 4 3 3 2 2 5" xfId="21760"/>
    <cellStyle name="Standard 4 3 3 2 2 5 2" xfId="21761"/>
    <cellStyle name="Standard 4 3 3 2 2 5 2 2" xfId="21762"/>
    <cellStyle name="Standard 4 3 3 2 2 5 2 2 2" xfId="21763"/>
    <cellStyle name="Standard 4 3 3 2 2 5 2 2 3" xfId="21764"/>
    <cellStyle name="Standard 4 3 3 2 2 5 2 3" xfId="21765"/>
    <cellStyle name="Standard 4 3 3 2 2 5 2 3 2" xfId="21766"/>
    <cellStyle name="Standard 4 3 3 2 2 5 2 3 3" xfId="21767"/>
    <cellStyle name="Standard 4 3 3 2 2 5 2 4" xfId="21768"/>
    <cellStyle name="Standard 4 3 3 2 2 5 2 4 2" xfId="21769"/>
    <cellStyle name="Standard 4 3 3 2 2 5 2 5" xfId="21770"/>
    <cellStyle name="Standard 4 3 3 2 2 5 2 6" xfId="21771"/>
    <cellStyle name="Standard 4 3 3 2 2 5 3" xfId="21772"/>
    <cellStyle name="Standard 4 3 3 2 2 5 3 2" xfId="21773"/>
    <cellStyle name="Standard 4 3 3 2 2 5 3 3" xfId="21774"/>
    <cellStyle name="Standard 4 3 3 2 2 5 4" xfId="21775"/>
    <cellStyle name="Standard 4 3 3 2 2 5 4 2" xfId="21776"/>
    <cellStyle name="Standard 4 3 3 2 2 5 4 3" xfId="21777"/>
    <cellStyle name="Standard 4 3 3 2 2 5 5" xfId="21778"/>
    <cellStyle name="Standard 4 3 3 2 2 5 5 2" xfId="21779"/>
    <cellStyle name="Standard 4 3 3 2 2 5 6" xfId="21780"/>
    <cellStyle name="Standard 4 3 3 2 2 5 7" xfId="21781"/>
    <cellStyle name="Standard 4 3 3 2 2 6" xfId="21782"/>
    <cellStyle name="Standard 4 3 3 2 2 6 2" xfId="21783"/>
    <cellStyle name="Standard 4 3 3 2 2 6 2 2" xfId="21784"/>
    <cellStyle name="Standard 4 3 3 2 2 6 2 3" xfId="21785"/>
    <cellStyle name="Standard 4 3 3 2 2 6 3" xfId="21786"/>
    <cellStyle name="Standard 4 3 3 2 2 6 3 2" xfId="21787"/>
    <cellStyle name="Standard 4 3 3 2 2 6 3 3" xfId="21788"/>
    <cellStyle name="Standard 4 3 3 2 2 6 4" xfId="21789"/>
    <cellStyle name="Standard 4 3 3 2 2 6 4 2" xfId="21790"/>
    <cellStyle name="Standard 4 3 3 2 2 6 5" xfId="21791"/>
    <cellStyle name="Standard 4 3 3 2 2 6 6" xfId="21792"/>
    <cellStyle name="Standard 4 3 3 2 2 7" xfId="21793"/>
    <cellStyle name="Standard 4 3 3 2 2 7 2" xfId="21794"/>
    <cellStyle name="Standard 4 3 3 2 2 7 3" xfId="21795"/>
    <cellStyle name="Standard 4 3 3 2 2 8" xfId="21796"/>
    <cellStyle name="Standard 4 3 3 2 2 8 2" xfId="21797"/>
    <cellStyle name="Standard 4 3 3 2 2 8 3" xfId="21798"/>
    <cellStyle name="Standard 4 3 3 2 2 9" xfId="21799"/>
    <cellStyle name="Standard 4 3 3 2 2 9 2" xfId="21800"/>
    <cellStyle name="Standard 4 3 3 2 3" xfId="21801"/>
    <cellStyle name="Standard 4 3 3 2 3 10" xfId="21802"/>
    <cellStyle name="Standard 4 3 3 2 3 2" xfId="21803"/>
    <cellStyle name="Standard 4 3 3 2 3 2 2" xfId="21804"/>
    <cellStyle name="Standard 4 3 3 2 3 2 2 2" xfId="21805"/>
    <cellStyle name="Standard 4 3 3 2 3 2 2 2 2" xfId="21806"/>
    <cellStyle name="Standard 4 3 3 2 3 2 2 2 2 2" xfId="21807"/>
    <cellStyle name="Standard 4 3 3 2 3 2 2 2 2 3" xfId="21808"/>
    <cellStyle name="Standard 4 3 3 2 3 2 2 2 3" xfId="21809"/>
    <cellStyle name="Standard 4 3 3 2 3 2 2 2 3 2" xfId="21810"/>
    <cellStyle name="Standard 4 3 3 2 3 2 2 2 3 3" xfId="21811"/>
    <cellStyle name="Standard 4 3 3 2 3 2 2 2 4" xfId="21812"/>
    <cellStyle name="Standard 4 3 3 2 3 2 2 2 4 2" xfId="21813"/>
    <cellStyle name="Standard 4 3 3 2 3 2 2 2 5" xfId="21814"/>
    <cellStyle name="Standard 4 3 3 2 3 2 2 2 6" xfId="21815"/>
    <cellStyle name="Standard 4 3 3 2 3 2 2 3" xfId="21816"/>
    <cellStyle name="Standard 4 3 3 2 3 2 2 3 2" xfId="21817"/>
    <cellStyle name="Standard 4 3 3 2 3 2 2 3 3" xfId="21818"/>
    <cellStyle name="Standard 4 3 3 2 3 2 2 4" xfId="21819"/>
    <cellStyle name="Standard 4 3 3 2 3 2 2 4 2" xfId="21820"/>
    <cellStyle name="Standard 4 3 3 2 3 2 2 4 3" xfId="21821"/>
    <cellStyle name="Standard 4 3 3 2 3 2 2 5" xfId="21822"/>
    <cellStyle name="Standard 4 3 3 2 3 2 2 5 2" xfId="21823"/>
    <cellStyle name="Standard 4 3 3 2 3 2 2 6" xfId="21824"/>
    <cellStyle name="Standard 4 3 3 2 3 2 2 7" xfId="21825"/>
    <cellStyle name="Standard 4 3 3 2 3 2 3" xfId="21826"/>
    <cellStyle name="Standard 4 3 3 2 3 2 3 2" xfId="21827"/>
    <cellStyle name="Standard 4 3 3 2 3 2 3 2 2" xfId="21828"/>
    <cellStyle name="Standard 4 3 3 2 3 2 3 2 3" xfId="21829"/>
    <cellStyle name="Standard 4 3 3 2 3 2 3 3" xfId="21830"/>
    <cellStyle name="Standard 4 3 3 2 3 2 3 3 2" xfId="21831"/>
    <cellStyle name="Standard 4 3 3 2 3 2 3 3 3" xfId="21832"/>
    <cellStyle name="Standard 4 3 3 2 3 2 3 4" xfId="21833"/>
    <cellStyle name="Standard 4 3 3 2 3 2 3 4 2" xfId="21834"/>
    <cellStyle name="Standard 4 3 3 2 3 2 3 5" xfId="21835"/>
    <cellStyle name="Standard 4 3 3 2 3 2 3 6" xfId="21836"/>
    <cellStyle name="Standard 4 3 3 2 3 2 4" xfId="21837"/>
    <cellStyle name="Standard 4 3 3 2 3 2 4 2" xfId="21838"/>
    <cellStyle name="Standard 4 3 3 2 3 2 4 3" xfId="21839"/>
    <cellStyle name="Standard 4 3 3 2 3 2 5" xfId="21840"/>
    <cellStyle name="Standard 4 3 3 2 3 2 5 2" xfId="21841"/>
    <cellStyle name="Standard 4 3 3 2 3 2 5 3" xfId="21842"/>
    <cellStyle name="Standard 4 3 3 2 3 2 6" xfId="21843"/>
    <cellStyle name="Standard 4 3 3 2 3 2 6 2" xfId="21844"/>
    <cellStyle name="Standard 4 3 3 2 3 2 7" xfId="21845"/>
    <cellStyle name="Standard 4 3 3 2 3 2 8" xfId="21846"/>
    <cellStyle name="Standard 4 3 3 2 3 3" xfId="21847"/>
    <cellStyle name="Standard 4 3 3 2 3 3 2" xfId="21848"/>
    <cellStyle name="Standard 4 3 3 2 3 3 2 2" xfId="21849"/>
    <cellStyle name="Standard 4 3 3 2 3 3 2 2 2" xfId="21850"/>
    <cellStyle name="Standard 4 3 3 2 3 3 2 2 2 2" xfId="21851"/>
    <cellStyle name="Standard 4 3 3 2 3 3 2 2 2 3" xfId="21852"/>
    <cellStyle name="Standard 4 3 3 2 3 3 2 2 3" xfId="21853"/>
    <cellStyle name="Standard 4 3 3 2 3 3 2 2 3 2" xfId="21854"/>
    <cellStyle name="Standard 4 3 3 2 3 3 2 2 3 3" xfId="21855"/>
    <cellStyle name="Standard 4 3 3 2 3 3 2 2 4" xfId="21856"/>
    <cellStyle name="Standard 4 3 3 2 3 3 2 2 4 2" xfId="21857"/>
    <cellStyle name="Standard 4 3 3 2 3 3 2 2 5" xfId="21858"/>
    <cellStyle name="Standard 4 3 3 2 3 3 2 2 6" xfId="21859"/>
    <cellStyle name="Standard 4 3 3 2 3 3 2 3" xfId="21860"/>
    <cellStyle name="Standard 4 3 3 2 3 3 2 3 2" xfId="21861"/>
    <cellStyle name="Standard 4 3 3 2 3 3 2 3 3" xfId="21862"/>
    <cellStyle name="Standard 4 3 3 2 3 3 2 4" xfId="21863"/>
    <cellStyle name="Standard 4 3 3 2 3 3 2 4 2" xfId="21864"/>
    <cellStyle name="Standard 4 3 3 2 3 3 2 4 3" xfId="21865"/>
    <cellStyle name="Standard 4 3 3 2 3 3 2 5" xfId="21866"/>
    <cellStyle name="Standard 4 3 3 2 3 3 2 5 2" xfId="21867"/>
    <cellStyle name="Standard 4 3 3 2 3 3 2 6" xfId="21868"/>
    <cellStyle name="Standard 4 3 3 2 3 3 2 7" xfId="21869"/>
    <cellStyle name="Standard 4 3 3 2 3 3 3" xfId="21870"/>
    <cellStyle name="Standard 4 3 3 2 3 3 3 2" xfId="21871"/>
    <cellStyle name="Standard 4 3 3 2 3 3 3 2 2" xfId="21872"/>
    <cellStyle name="Standard 4 3 3 2 3 3 3 2 3" xfId="21873"/>
    <cellStyle name="Standard 4 3 3 2 3 3 3 3" xfId="21874"/>
    <cellStyle name="Standard 4 3 3 2 3 3 3 3 2" xfId="21875"/>
    <cellStyle name="Standard 4 3 3 2 3 3 3 3 3" xfId="21876"/>
    <cellStyle name="Standard 4 3 3 2 3 3 3 4" xfId="21877"/>
    <cellStyle name="Standard 4 3 3 2 3 3 3 4 2" xfId="21878"/>
    <cellStyle name="Standard 4 3 3 2 3 3 3 5" xfId="21879"/>
    <cellStyle name="Standard 4 3 3 2 3 3 3 6" xfId="21880"/>
    <cellStyle name="Standard 4 3 3 2 3 3 4" xfId="21881"/>
    <cellStyle name="Standard 4 3 3 2 3 3 4 2" xfId="21882"/>
    <cellStyle name="Standard 4 3 3 2 3 3 4 3" xfId="21883"/>
    <cellStyle name="Standard 4 3 3 2 3 3 5" xfId="21884"/>
    <cellStyle name="Standard 4 3 3 2 3 3 5 2" xfId="21885"/>
    <cellStyle name="Standard 4 3 3 2 3 3 5 3" xfId="21886"/>
    <cellStyle name="Standard 4 3 3 2 3 3 6" xfId="21887"/>
    <cellStyle name="Standard 4 3 3 2 3 3 6 2" xfId="21888"/>
    <cellStyle name="Standard 4 3 3 2 3 3 7" xfId="21889"/>
    <cellStyle name="Standard 4 3 3 2 3 3 8" xfId="21890"/>
    <cellStyle name="Standard 4 3 3 2 3 4" xfId="21891"/>
    <cellStyle name="Standard 4 3 3 2 3 4 2" xfId="21892"/>
    <cellStyle name="Standard 4 3 3 2 3 4 2 2" xfId="21893"/>
    <cellStyle name="Standard 4 3 3 2 3 4 2 2 2" xfId="21894"/>
    <cellStyle name="Standard 4 3 3 2 3 4 2 2 3" xfId="21895"/>
    <cellStyle name="Standard 4 3 3 2 3 4 2 3" xfId="21896"/>
    <cellStyle name="Standard 4 3 3 2 3 4 2 3 2" xfId="21897"/>
    <cellStyle name="Standard 4 3 3 2 3 4 2 3 3" xfId="21898"/>
    <cellStyle name="Standard 4 3 3 2 3 4 2 4" xfId="21899"/>
    <cellStyle name="Standard 4 3 3 2 3 4 2 4 2" xfId="21900"/>
    <cellStyle name="Standard 4 3 3 2 3 4 2 5" xfId="21901"/>
    <cellStyle name="Standard 4 3 3 2 3 4 2 6" xfId="21902"/>
    <cellStyle name="Standard 4 3 3 2 3 4 3" xfId="21903"/>
    <cellStyle name="Standard 4 3 3 2 3 4 3 2" xfId="21904"/>
    <cellStyle name="Standard 4 3 3 2 3 4 3 3" xfId="21905"/>
    <cellStyle name="Standard 4 3 3 2 3 4 4" xfId="21906"/>
    <cellStyle name="Standard 4 3 3 2 3 4 4 2" xfId="21907"/>
    <cellStyle name="Standard 4 3 3 2 3 4 4 3" xfId="21908"/>
    <cellStyle name="Standard 4 3 3 2 3 4 5" xfId="21909"/>
    <cellStyle name="Standard 4 3 3 2 3 4 5 2" xfId="21910"/>
    <cellStyle name="Standard 4 3 3 2 3 4 6" xfId="21911"/>
    <cellStyle name="Standard 4 3 3 2 3 4 7" xfId="21912"/>
    <cellStyle name="Standard 4 3 3 2 3 5" xfId="21913"/>
    <cellStyle name="Standard 4 3 3 2 3 5 2" xfId="21914"/>
    <cellStyle name="Standard 4 3 3 2 3 5 2 2" xfId="21915"/>
    <cellStyle name="Standard 4 3 3 2 3 5 2 3" xfId="21916"/>
    <cellStyle name="Standard 4 3 3 2 3 5 3" xfId="21917"/>
    <cellStyle name="Standard 4 3 3 2 3 5 3 2" xfId="21918"/>
    <cellStyle name="Standard 4 3 3 2 3 5 3 3" xfId="21919"/>
    <cellStyle name="Standard 4 3 3 2 3 5 4" xfId="21920"/>
    <cellStyle name="Standard 4 3 3 2 3 5 4 2" xfId="21921"/>
    <cellStyle name="Standard 4 3 3 2 3 5 5" xfId="21922"/>
    <cellStyle name="Standard 4 3 3 2 3 5 6" xfId="21923"/>
    <cellStyle name="Standard 4 3 3 2 3 6" xfId="21924"/>
    <cellStyle name="Standard 4 3 3 2 3 6 2" xfId="21925"/>
    <cellStyle name="Standard 4 3 3 2 3 6 3" xfId="21926"/>
    <cellStyle name="Standard 4 3 3 2 3 7" xfId="21927"/>
    <cellStyle name="Standard 4 3 3 2 3 7 2" xfId="21928"/>
    <cellStyle name="Standard 4 3 3 2 3 7 3" xfId="21929"/>
    <cellStyle name="Standard 4 3 3 2 3 8" xfId="21930"/>
    <cellStyle name="Standard 4 3 3 2 3 8 2" xfId="21931"/>
    <cellStyle name="Standard 4 3 3 2 3 9" xfId="21932"/>
    <cellStyle name="Standard 4 3 3 2 4" xfId="21933"/>
    <cellStyle name="Standard 4 3 3 2 4 2" xfId="21934"/>
    <cellStyle name="Standard 4 3 3 2 4 2 2" xfId="21935"/>
    <cellStyle name="Standard 4 3 3 2 4 2 2 2" xfId="21936"/>
    <cellStyle name="Standard 4 3 3 2 4 2 2 2 2" xfId="21937"/>
    <cellStyle name="Standard 4 3 3 2 4 2 2 2 3" xfId="21938"/>
    <cellStyle name="Standard 4 3 3 2 4 2 2 3" xfId="21939"/>
    <cellStyle name="Standard 4 3 3 2 4 2 2 3 2" xfId="21940"/>
    <cellStyle name="Standard 4 3 3 2 4 2 2 3 3" xfId="21941"/>
    <cellStyle name="Standard 4 3 3 2 4 2 2 4" xfId="21942"/>
    <cellStyle name="Standard 4 3 3 2 4 2 2 4 2" xfId="21943"/>
    <cellStyle name="Standard 4 3 3 2 4 2 2 5" xfId="21944"/>
    <cellStyle name="Standard 4 3 3 2 4 2 2 6" xfId="21945"/>
    <cellStyle name="Standard 4 3 3 2 4 2 3" xfId="21946"/>
    <cellStyle name="Standard 4 3 3 2 4 2 3 2" xfId="21947"/>
    <cellStyle name="Standard 4 3 3 2 4 2 3 3" xfId="21948"/>
    <cellStyle name="Standard 4 3 3 2 4 2 4" xfId="21949"/>
    <cellStyle name="Standard 4 3 3 2 4 2 4 2" xfId="21950"/>
    <cellStyle name="Standard 4 3 3 2 4 2 4 3" xfId="21951"/>
    <cellStyle name="Standard 4 3 3 2 4 2 5" xfId="21952"/>
    <cellStyle name="Standard 4 3 3 2 4 2 5 2" xfId="21953"/>
    <cellStyle name="Standard 4 3 3 2 4 2 6" xfId="21954"/>
    <cellStyle name="Standard 4 3 3 2 4 2 7" xfId="21955"/>
    <cellStyle name="Standard 4 3 3 2 4 3" xfId="21956"/>
    <cellStyle name="Standard 4 3 3 2 4 3 2" xfId="21957"/>
    <cellStyle name="Standard 4 3 3 2 4 3 2 2" xfId="21958"/>
    <cellStyle name="Standard 4 3 3 2 4 3 2 3" xfId="21959"/>
    <cellStyle name="Standard 4 3 3 2 4 3 3" xfId="21960"/>
    <cellStyle name="Standard 4 3 3 2 4 3 3 2" xfId="21961"/>
    <cellStyle name="Standard 4 3 3 2 4 3 3 3" xfId="21962"/>
    <cellStyle name="Standard 4 3 3 2 4 3 4" xfId="21963"/>
    <cellStyle name="Standard 4 3 3 2 4 3 4 2" xfId="21964"/>
    <cellStyle name="Standard 4 3 3 2 4 3 5" xfId="21965"/>
    <cellStyle name="Standard 4 3 3 2 4 3 6" xfId="21966"/>
    <cellStyle name="Standard 4 3 3 2 4 4" xfId="21967"/>
    <cellStyle name="Standard 4 3 3 2 4 4 2" xfId="21968"/>
    <cellStyle name="Standard 4 3 3 2 4 4 3" xfId="21969"/>
    <cellStyle name="Standard 4 3 3 2 4 5" xfId="21970"/>
    <cellStyle name="Standard 4 3 3 2 4 5 2" xfId="21971"/>
    <cellStyle name="Standard 4 3 3 2 4 5 3" xfId="21972"/>
    <cellStyle name="Standard 4 3 3 2 4 6" xfId="21973"/>
    <cellStyle name="Standard 4 3 3 2 4 6 2" xfId="21974"/>
    <cellStyle name="Standard 4 3 3 2 4 7" xfId="21975"/>
    <cellStyle name="Standard 4 3 3 2 4 8" xfId="21976"/>
    <cellStyle name="Standard 4 3 3 2 5" xfId="21977"/>
    <cellStyle name="Standard 4 3 3 2 5 2" xfId="21978"/>
    <cellStyle name="Standard 4 3 3 2 5 2 2" xfId="21979"/>
    <cellStyle name="Standard 4 3 3 2 5 2 2 2" xfId="21980"/>
    <cellStyle name="Standard 4 3 3 2 5 2 2 2 2" xfId="21981"/>
    <cellStyle name="Standard 4 3 3 2 5 2 2 2 3" xfId="21982"/>
    <cellStyle name="Standard 4 3 3 2 5 2 2 3" xfId="21983"/>
    <cellStyle name="Standard 4 3 3 2 5 2 2 3 2" xfId="21984"/>
    <cellStyle name="Standard 4 3 3 2 5 2 2 3 3" xfId="21985"/>
    <cellStyle name="Standard 4 3 3 2 5 2 2 4" xfId="21986"/>
    <cellStyle name="Standard 4 3 3 2 5 2 2 4 2" xfId="21987"/>
    <cellStyle name="Standard 4 3 3 2 5 2 2 5" xfId="21988"/>
    <cellStyle name="Standard 4 3 3 2 5 2 2 6" xfId="21989"/>
    <cellStyle name="Standard 4 3 3 2 5 2 3" xfId="21990"/>
    <cellStyle name="Standard 4 3 3 2 5 2 3 2" xfId="21991"/>
    <cellStyle name="Standard 4 3 3 2 5 2 3 3" xfId="21992"/>
    <cellStyle name="Standard 4 3 3 2 5 2 4" xfId="21993"/>
    <cellStyle name="Standard 4 3 3 2 5 2 4 2" xfId="21994"/>
    <cellStyle name="Standard 4 3 3 2 5 2 4 3" xfId="21995"/>
    <cellStyle name="Standard 4 3 3 2 5 2 5" xfId="21996"/>
    <cellStyle name="Standard 4 3 3 2 5 2 5 2" xfId="21997"/>
    <cellStyle name="Standard 4 3 3 2 5 2 6" xfId="21998"/>
    <cellStyle name="Standard 4 3 3 2 5 2 7" xfId="21999"/>
    <cellStyle name="Standard 4 3 3 2 5 3" xfId="22000"/>
    <cellStyle name="Standard 4 3 3 2 5 3 2" xfId="22001"/>
    <cellStyle name="Standard 4 3 3 2 5 3 2 2" xfId="22002"/>
    <cellStyle name="Standard 4 3 3 2 5 3 2 3" xfId="22003"/>
    <cellStyle name="Standard 4 3 3 2 5 3 3" xfId="22004"/>
    <cellStyle name="Standard 4 3 3 2 5 3 3 2" xfId="22005"/>
    <cellStyle name="Standard 4 3 3 2 5 3 3 3" xfId="22006"/>
    <cellStyle name="Standard 4 3 3 2 5 3 4" xfId="22007"/>
    <cellStyle name="Standard 4 3 3 2 5 3 4 2" xfId="22008"/>
    <cellStyle name="Standard 4 3 3 2 5 3 5" xfId="22009"/>
    <cellStyle name="Standard 4 3 3 2 5 3 6" xfId="22010"/>
    <cellStyle name="Standard 4 3 3 2 5 4" xfId="22011"/>
    <cellStyle name="Standard 4 3 3 2 5 4 2" xfId="22012"/>
    <cellStyle name="Standard 4 3 3 2 5 4 3" xfId="22013"/>
    <cellStyle name="Standard 4 3 3 2 5 5" xfId="22014"/>
    <cellStyle name="Standard 4 3 3 2 5 5 2" xfId="22015"/>
    <cellStyle name="Standard 4 3 3 2 5 5 3" xfId="22016"/>
    <cellStyle name="Standard 4 3 3 2 5 6" xfId="22017"/>
    <cellStyle name="Standard 4 3 3 2 5 6 2" xfId="22018"/>
    <cellStyle name="Standard 4 3 3 2 5 7" xfId="22019"/>
    <cellStyle name="Standard 4 3 3 2 5 8" xfId="22020"/>
    <cellStyle name="Standard 4 3 3 2 6" xfId="22021"/>
    <cellStyle name="Standard 4 3 3 2 6 2" xfId="22022"/>
    <cellStyle name="Standard 4 3 3 2 6 2 2" xfId="22023"/>
    <cellStyle name="Standard 4 3 3 2 6 2 2 2" xfId="22024"/>
    <cellStyle name="Standard 4 3 3 2 6 2 2 3" xfId="22025"/>
    <cellStyle name="Standard 4 3 3 2 6 2 3" xfId="22026"/>
    <cellStyle name="Standard 4 3 3 2 6 2 3 2" xfId="22027"/>
    <cellStyle name="Standard 4 3 3 2 6 2 3 3" xfId="22028"/>
    <cellStyle name="Standard 4 3 3 2 6 2 4" xfId="22029"/>
    <cellStyle name="Standard 4 3 3 2 6 2 4 2" xfId="22030"/>
    <cellStyle name="Standard 4 3 3 2 6 2 5" xfId="22031"/>
    <cellStyle name="Standard 4 3 3 2 6 2 6" xfId="22032"/>
    <cellStyle name="Standard 4 3 3 2 6 3" xfId="22033"/>
    <cellStyle name="Standard 4 3 3 2 6 3 2" xfId="22034"/>
    <cellStyle name="Standard 4 3 3 2 6 3 3" xfId="22035"/>
    <cellStyle name="Standard 4 3 3 2 6 4" xfId="22036"/>
    <cellStyle name="Standard 4 3 3 2 6 4 2" xfId="22037"/>
    <cellStyle name="Standard 4 3 3 2 6 4 3" xfId="22038"/>
    <cellStyle name="Standard 4 3 3 2 6 5" xfId="22039"/>
    <cellStyle name="Standard 4 3 3 2 6 5 2" xfId="22040"/>
    <cellStyle name="Standard 4 3 3 2 6 6" xfId="22041"/>
    <cellStyle name="Standard 4 3 3 2 6 7" xfId="22042"/>
    <cellStyle name="Standard 4 3 3 2 7" xfId="22043"/>
    <cellStyle name="Standard 4 3 3 2 7 2" xfId="22044"/>
    <cellStyle name="Standard 4 3 3 2 7 2 2" xfId="22045"/>
    <cellStyle name="Standard 4 3 3 2 7 2 3" xfId="22046"/>
    <cellStyle name="Standard 4 3 3 2 7 3" xfId="22047"/>
    <cellStyle name="Standard 4 3 3 2 7 3 2" xfId="22048"/>
    <cellStyle name="Standard 4 3 3 2 7 3 3" xfId="22049"/>
    <cellStyle name="Standard 4 3 3 2 7 4" xfId="22050"/>
    <cellStyle name="Standard 4 3 3 2 7 4 2" xfId="22051"/>
    <cellStyle name="Standard 4 3 3 2 7 5" xfId="22052"/>
    <cellStyle name="Standard 4 3 3 2 7 6" xfId="22053"/>
    <cellStyle name="Standard 4 3 3 2 8" xfId="22054"/>
    <cellStyle name="Standard 4 3 3 2 8 2" xfId="22055"/>
    <cellStyle name="Standard 4 3 3 2 8 3" xfId="22056"/>
    <cellStyle name="Standard 4 3 3 2 9" xfId="22057"/>
    <cellStyle name="Standard 4 3 3 2 9 2" xfId="22058"/>
    <cellStyle name="Standard 4 3 3 2 9 3" xfId="22059"/>
    <cellStyle name="Standard 4 3 3 3" xfId="22060"/>
    <cellStyle name="Standard 4 3 3 3 10" xfId="22061"/>
    <cellStyle name="Standard 4 3 3 3 11" xfId="22062"/>
    <cellStyle name="Standard 4 3 3 3 2" xfId="22063"/>
    <cellStyle name="Standard 4 3 3 3 2 10" xfId="22064"/>
    <cellStyle name="Standard 4 3 3 3 2 2" xfId="22065"/>
    <cellStyle name="Standard 4 3 3 3 2 2 2" xfId="22066"/>
    <cellStyle name="Standard 4 3 3 3 2 2 2 2" xfId="22067"/>
    <cellStyle name="Standard 4 3 3 3 2 2 2 2 2" xfId="22068"/>
    <cellStyle name="Standard 4 3 3 3 2 2 2 2 2 2" xfId="22069"/>
    <cellStyle name="Standard 4 3 3 3 2 2 2 2 2 3" xfId="22070"/>
    <cellStyle name="Standard 4 3 3 3 2 2 2 2 3" xfId="22071"/>
    <cellStyle name="Standard 4 3 3 3 2 2 2 2 3 2" xfId="22072"/>
    <cellStyle name="Standard 4 3 3 3 2 2 2 2 3 3" xfId="22073"/>
    <cellStyle name="Standard 4 3 3 3 2 2 2 2 4" xfId="22074"/>
    <cellStyle name="Standard 4 3 3 3 2 2 2 2 4 2" xfId="22075"/>
    <cellStyle name="Standard 4 3 3 3 2 2 2 2 5" xfId="22076"/>
    <cellStyle name="Standard 4 3 3 3 2 2 2 2 6" xfId="22077"/>
    <cellStyle name="Standard 4 3 3 3 2 2 2 3" xfId="22078"/>
    <cellStyle name="Standard 4 3 3 3 2 2 2 3 2" xfId="22079"/>
    <cellStyle name="Standard 4 3 3 3 2 2 2 3 3" xfId="22080"/>
    <cellStyle name="Standard 4 3 3 3 2 2 2 4" xfId="22081"/>
    <cellStyle name="Standard 4 3 3 3 2 2 2 4 2" xfId="22082"/>
    <cellStyle name="Standard 4 3 3 3 2 2 2 4 3" xfId="22083"/>
    <cellStyle name="Standard 4 3 3 3 2 2 2 5" xfId="22084"/>
    <cellStyle name="Standard 4 3 3 3 2 2 2 5 2" xfId="22085"/>
    <cellStyle name="Standard 4 3 3 3 2 2 2 6" xfId="22086"/>
    <cellStyle name="Standard 4 3 3 3 2 2 2 7" xfId="22087"/>
    <cellStyle name="Standard 4 3 3 3 2 2 3" xfId="22088"/>
    <cellStyle name="Standard 4 3 3 3 2 2 3 2" xfId="22089"/>
    <cellStyle name="Standard 4 3 3 3 2 2 3 2 2" xfId="22090"/>
    <cellStyle name="Standard 4 3 3 3 2 2 3 2 3" xfId="22091"/>
    <cellStyle name="Standard 4 3 3 3 2 2 3 3" xfId="22092"/>
    <cellStyle name="Standard 4 3 3 3 2 2 3 3 2" xfId="22093"/>
    <cellStyle name="Standard 4 3 3 3 2 2 3 3 3" xfId="22094"/>
    <cellStyle name="Standard 4 3 3 3 2 2 3 4" xfId="22095"/>
    <cellStyle name="Standard 4 3 3 3 2 2 3 4 2" xfId="22096"/>
    <cellStyle name="Standard 4 3 3 3 2 2 3 5" xfId="22097"/>
    <cellStyle name="Standard 4 3 3 3 2 2 3 6" xfId="22098"/>
    <cellStyle name="Standard 4 3 3 3 2 2 4" xfId="22099"/>
    <cellStyle name="Standard 4 3 3 3 2 2 4 2" xfId="22100"/>
    <cellStyle name="Standard 4 3 3 3 2 2 4 3" xfId="22101"/>
    <cellStyle name="Standard 4 3 3 3 2 2 5" xfId="22102"/>
    <cellStyle name="Standard 4 3 3 3 2 2 5 2" xfId="22103"/>
    <cellStyle name="Standard 4 3 3 3 2 2 5 3" xfId="22104"/>
    <cellStyle name="Standard 4 3 3 3 2 2 6" xfId="22105"/>
    <cellStyle name="Standard 4 3 3 3 2 2 6 2" xfId="22106"/>
    <cellStyle name="Standard 4 3 3 3 2 2 7" xfId="22107"/>
    <cellStyle name="Standard 4 3 3 3 2 2 8" xfId="22108"/>
    <cellStyle name="Standard 4 3 3 3 2 3" xfId="22109"/>
    <cellStyle name="Standard 4 3 3 3 2 3 2" xfId="22110"/>
    <cellStyle name="Standard 4 3 3 3 2 3 2 2" xfId="22111"/>
    <cellStyle name="Standard 4 3 3 3 2 3 2 2 2" xfId="22112"/>
    <cellStyle name="Standard 4 3 3 3 2 3 2 2 2 2" xfId="22113"/>
    <cellStyle name="Standard 4 3 3 3 2 3 2 2 2 3" xfId="22114"/>
    <cellStyle name="Standard 4 3 3 3 2 3 2 2 3" xfId="22115"/>
    <cellStyle name="Standard 4 3 3 3 2 3 2 2 3 2" xfId="22116"/>
    <cellStyle name="Standard 4 3 3 3 2 3 2 2 3 3" xfId="22117"/>
    <cellStyle name="Standard 4 3 3 3 2 3 2 2 4" xfId="22118"/>
    <cellStyle name="Standard 4 3 3 3 2 3 2 2 4 2" xfId="22119"/>
    <cellStyle name="Standard 4 3 3 3 2 3 2 2 5" xfId="22120"/>
    <cellStyle name="Standard 4 3 3 3 2 3 2 2 6" xfId="22121"/>
    <cellStyle name="Standard 4 3 3 3 2 3 2 3" xfId="22122"/>
    <cellStyle name="Standard 4 3 3 3 2 3 2 3 2" xfId="22123"/>
    <cellStyle name="Standard 4 3 3 3 2 3 2 3 3" xfId="22124"/>
    <cellStyle name="Standard 4 3 3 3 2 3 2 4" xfId="22125"/>
    <cellStyle name="Standard 4 3 3 3 2 3 2 4 2" xfId="22126"/>
    <cellStyle name="Standard 4 3 3 3 2 3 2 4 3" xfId="22127"/>
    <cellStyle name="Standard 4 3 3 3 2 3 2 5" xfId="22128"/>
    <cellStyle name="Standard 4 3 3 3 2 3 2 5 2" xfId="22129"/>
    <cellStyle name="Standard 4 3 3 3 2 3 2 6" xfId="22130"/>
    <cellStyle name="Standard 4 3 3 3 2 3 2 7" xfId="22131"/>
    <cellStyle name="Standard 4 3 3 3 2 3 3" xfId="22132"/>
    <cellStyle name="Standard 4 3 3 3 2 3 3 2" xfId="22133"/>
    <cellStyle name="Standard 4 3 3 3 2 3 3 2 2" xfId="22134"/>
    <cellStyle name="Standard 4 3 3 3 2 3 3 2 3" xfId="22135"/>
    <cellStyle name="Standard 4 3 3 3 2 3 3 3" xfId="22136"/>
    <cellStyle name="Standard 4 3 3 3 2 3 3 3 2" xfId="22137"/>
    <cellStyle name="Standard 4 3 3 3 2 3 3 3 3" xfId="22138"/>
    <cellStyle name="Standard 4 3 3 3 2 3 3 4" xfId="22139"/>
    <cellStyle name="Standard 4 3 3 3 2 3 3 4 2" xfId="22140"/>
    <cellStyle name="Standard 4 3 3 3 2 3 3 5" xfId="22141"/>
    <cellStyle name="Standard 4 3 3 3 2 3 3 6" xfId="22142"/>
    <cellStyle name="Standard 4 3 3 3 2 3 4" xfId="22143"/>
    <cellStyle name="Standard 4 3 3 3 2 3 4 2" xfId="22144"/>
    <cellStyle name="Standard 4 3 3 3 2 3 4 3" xfId="22145"/>
    <cellStyle name="Standard 4 3 3 3 2 3 5" xfId="22146"/>
    <cellStyle name="Standard 4 3 3 3 2 3 5 2" xfId="22147"/>
    <cellStyle name="Standard 4 3 3 3 2 3 5 3" xfId="22148"/>
    <cellStyle name="Standard 4 3 3 3 2 3 6" xfId="22149"/>
    <cellStyle name="Standard 4 3 3 3 2 3 6 2" xfId="22150"/>
    <cellStyle name="Standard 4 3 3 3 2 3 7" xfId="22151"/>
    <cellStyle name="Standard 4 3 3 3 2 3 8" xfId="22152"/>
    <cellStyle name="Standard 4 3 3 3 2 4" xfId="22153"/>
    <cellStyle name="Standard 4 3 3 3 2 4 2" xfId="22154"/>
    <cellStyle name="Standard 4 3 3 3 2 4 2 2" xfId="22155"/>
    <cellStyle name="Standard 4 3 3 3 2 4 2 2 2" xfId="22156"/>
    <cellStyle name="Standard 4 3 3 3 2 4 2 2 3" xfId="22157"/>
    <cellStyle name="Standard 4 3 3 3 2 4 2 3" xfId="22158"/>
    <cellStyle name="Standard 4 3 3 3 2 4 2 3 2" xfId="22159"/>
    <cellStyle name="Standard 4 3 3 3 2 4 2 3 3" xfId="22160"/>
    <cellStyle name="Standard 4 3 3 3 2 4 2 4" xfId="22161"/>
    <cellStyle name="Standard 4 3 3 3 2 4 2 4 2" xfId="22162"/>
    <cellStyle name="Standard 4 3 3 3 2 4 2 5" xfId="22163"/>
    <cellStyle name="Standard 4 3 3 3 2 4 2 6" xfId="22164"/>
    <cellStyle name="Standard 4 3 3 3 2 4 3" xfId="22165"/>
    <cellStyle name="Standard 4 3 3 3 2 4 3 2" xfId="22166"/>
    <cellStyle name="Standard 4 3 3 3 2 4 3 3" xfId="22167"/>
    <cellStyle name="Standard 4 3 3 3 2 4 4" xfId="22168"/>
    <cellStyle name="Standard 4 3 3 3 2 4 4 2" xfId="22169"/>
    <cellStyle name="Standard 4 3 3 3 2 4 4 3" xfId="22170"/>
    <cellStyle name="Standard 4 3 3 3 2 4 5" xfId="22171"/>
    <cellStyle name="Standard 4 3 3 3 2 4 5 2" xfId="22172"/>
    <cellStyle name="Standard 4 3 3 3 2 4 6" xfId="22173"/>
    <cellStyle name="Standard 4 3 3 3 2 4 7" xfId="22174"/>
    <cellStyle name="Standard 4 3 3 3 2 5" xfId="22175"/>
    <cellStyle name="Standard 4 3 3 3 2 5 2" xfId="22176"/>
    <cellStyle name="Standard 4 3 3 3 2 5 2 2" xfId="22177"/>
    <cellStyle name="Standard 4 3 3 3 2 5 2 3" xfId="22178"/>
    <cellStyle name="Standard 4 3 3 3 2 5 3" xfId="22179"/>
    <cellStyle name="Standard 4 3 3 3 2 5 3 2" xfId="22180"/>
    <cellStyle name="Standard 4 3 3 3 2 5 3 3" xfId="22181"/>
    <cellStyle name="Standard 4 3 3 3 2 5 4" xfId="22182"/>
    <cellStyle name="Standard 4 3 3 3 2 5 4 2" xfId="22183"/>
    <cellStyle name="Standard 4 3 3 3 2 5 5" xfId="22184"/>
    <cellStyle name="Standard 4 3 3 3 2 5 6" xfId="22185"/>
    <cellStyle name="Standard 4 3 3 3 2 6" xfId="22186"/>
    <cellStyle name="Standard 4 3 3 3 2 6 2" xfId="22187"/>
    <cellStyle name="Standard 4 3 3 3 2 6 3" xfId="22188"/>
    <cellStyle name="Standard 4 3 3 3 2 7" xfId="22189"/>
    <cellStyle name="Standard 4 3 3 3 2 7 2" xfId="22190"/>
    <cellStyle name="Standard 4 3 3 3 2 7 3" xfId="22191"/>
    <cellStyle name="Standard 4 3 3 3 2 8" xfId="22192"/>
    <cellStyle name="Standard 4 3 3 3 2 8 2" xfId="22193"/>
    <cellStyle name="Standard 4 3 3 3 2 9" xfId="22194"/>
    <cellStyle name="Standard 4 3 3 3 3" xfId="22195"/>
    <cellStyle name="Standard 4 3 3 3 3 2" xfId="22196"/>
    <cellStyle name="Standard 4 3 3 3 3 2 2" xfId="22197"/>
    <cellStyle name="Standard 4 3 3 3 3 2 2 2" xfId="22198"/>
    <cellStyle name="Standard 4 3 3 3 3 2 2 2 2" xfId="22199"/>
    <cellStyle name="Standard 4 3 3 3 3 2 2 2 3" xfId="22200"/>
    <cellStyle name="Standard 4 3 3 3 3 2 2 3" xfId="22201"/>
    <cellStyle name="Standard 4 3 3 3 3 2 2 3 2" xfId="22202"/>
    <cellStyle name="Standard 4 3 3 3 3 2 2 3 3" xfId="22203"/>
    <cellStyle name="Standard 4 3 3 3 3 2 2 4" xfId="22204"/>
    <cellStyle name="Standard 4 3 3 3 3 2 2 4 2" xfId="22205"/>
    <cellStyle name="Standard 4 3 3 3 3 2 2 5" xfId="22206"/>
    <cellStyle name="Standard 4 3 3 3 3 2 2 6" xfId="22207"/>
    <cellStyle name="Standard 4 3 3 3 3 2 3" xfId="22208"/>
    <cellStyle name="Standard 4 3 3 3 3 2 3 2" xfId="22209"/>
    <cellStyle name="Standard 4 3 3 3 3 2 3 3" xfId="22210"/>
    <cellStyle name="Standard 4 3 3 3 3 2 4" xfId="22211"/>
    <cellStyle name="Standard 4 3 3 3 3 2 4 2" xfId="22212"/>
    <cellStyle name="Standard 4 3 3 3 3 2 4 3" xfId="22213"/>
    <cellStyle name="Standard 4 3 3 3 3 2 5" xfId="22214"/>
    <cellStyle name="Standard 4 3 3 3 3 2 5 2" xfId="22215"/>
    <cellStyle name="Standard 4 3 3 3 3 2 6" xfId="22216"/>
    <cellStyle name="Standard 4 3 3 3 3 2 7" xfId="22217"/>
    <cellStyle name="Standard 4 3 3 3 3 3" xfId="22218"/>
    <cellStyle name="Standard 4 3 3 3 3 3 2" xfId="22219"/>
    <cellStyle name="Standard 4 3 3 3 3 3 2 2" xfId="22220"/>
    <cellStyle name="Standard 4 3 3 3 3 3 2 3" xfId="22221"/>
    <cellStyle name="Standard 4 3 3 3 3 3 3" xfId="22222"/>
    <cellStyle name="Standard 4 3 3 3 3 3 3 2" xfId="22223"/>
    <cellStyle name="Standard 4 3 3 3 3 3 3 3" xfId="22224"/>
    <cellStyle name="Standard 4 3 3 3 3 3 4" xfId="22225"/>
    <cellStyle name="Standard 4 3 3 3 3 3 4 2" xfId="22226"/>
    <cellStyle name="Standard 4 3 3 3 3 3 5" xfId="22227"/>
    <cellStyle name="Standard 4 3 3 3 3 3 6" xfId="22228"/>
    <cellStyle name="Standard 4 3 3 3 3 4" xfId="22229"/>
    <cellStyle name="Standard 4 3 3 3 3 4 2" xfId="22230"/>
    <cellStyle name="Standard 4 3 3 3 3 4 3" xfId="22231"/>
    <cellStyle name="Standard 4 3 3 3 3 5" xfId="22232"/>
    <cellStyle name="Standard 4 3 3 3 3 5 2" xfId="22233"/>
    <cellStyle name="Standard 4 3 3 3 3 5 3" xfId="22234"/>
    <cellStyle name="Standard 4 3 3 3 3 6" xfId="22235"/>
    <cellStyle name="Standard 4 3 3 3 3 6 2" xfId="22236"/>
    <cellStyle name="Standard 4 3 3 3 3 7" xfId="22237"/>
    <cellStyle name="Standard 4 3 3 3 3 8" xfId="22238"/>
    <cellStyle name="Standard 4 3 3 3 4" xfId="22239"/>
    <cellStyle name="Standard 4 3 3 3 4 2" xfId="22240"/>
    <cellStyle name="Standard 4 3 3 3 4 2 2" xfId="22241"/>
    <cellStyle name="Standard 4 3 3 3 4 2 2 2" xfId="22242"/>
    <cellStyle name="Standard 4 3 3 3 4 2 2 2 2" xfId="22243"/>
    <cellStyle name="Standard 4 3 3 3 4 2 2 2 3" xfId="22244"/>
    <cellStyle name="Standard 4 3 3 3 4 2 2 3" xfId="22245"/>
    <cellStyle name="Standard 4 3 3 3 4 2 2 3 2" xfId="22246"/>
    <cellStyle name="Standard 4 3 3 3 4 2 2 3 3" xfId="22247"/>
    <cellStyle name="Standard 4 3 3 3 4 2 2 4" xfId="22248"/>
    <cellStyle name="Standard 4 3 3 3 4 2 2 4 2" xfId="22249"/>
    <cellStyle name="Standard 4 3 3 3 4 2 2 5" xfId="22250"/>
    <cellStyle name="Standard 4 3 3 3 4 2 2 6" xfId="22251"/>
    <cellStyle name="Standard 4 3 3 3 4 2 3" xfId="22252"/>
    <cellStyle name="Standard 4 3 3 3 4 2 3 2" xfId="22253"/>
    <cellStyle name="Standard 4 3 3 3 4 2 3 3" xfId="22254"/>
    <cellStyle name="Standard 4 3 3 3 4 2 4" xfId="22255"/>
    <cellStyle name="Standard 4 3 3 3 4 2 4 2" xfId="22256"/>
    <cellStyle name="Standard 4 3 3 3 4 2 4 3" xfId="22257"/>
    <cellStyle name="Standard 4 3 3 3 4 2 5" xfId="22258"/>
    <cellStyle name="Standard 4 3 3 3 4 2 5 2" xfId="22259"/>
    <cellStyle name="Standard 4 3 3 3 4 2 6" xfId="22260"/>
    <cellStyle name="Standard 4 3 3 3 4 2 7" xfId="22261"/>
    <cellStyle name="Standard 4 3 3 3 4 3" xfId="22262"/>
    <cellStyle name="Standard 4 3 3 3 4 3 2" xfId="22263"/>
    <cellStyle name="Standard 4 3 3 3 4 3 2 2" xfId="22264"/>
    <cellStyle name="Standard 4 3 3 3 4 3 2 3" xfId="22265"/>
    <cellStyle name="Standard 4 3 3 3 4 3 3" xfId="22266"/>
    <cellStyle name="Standard 4 3 3 3 4 3 3 2" xfId="22267"/>
    <cellStyle name="Standard 4 3 3 3 4 3 3 3" xfId="22268"/>
    <cellStyle name="Standard 4 3 3 3 4 3 4" xfId="22269"/>
    <cellStyle name="Standard 4 3 3 3 4 3 4 2" xfId="22270"/>
    <cellStyle name="Standard 4 3 3 3 4 3 5" xfId="22271"/>
    <cellStyle name="Standard 4 3 3 3 4 3 6" xfId="22272"/>
    <cellStyle name="Standard 4 3 3 3 4 4" xfId="22273"/>
    <cellStyle name="Standard 4 3 3 3 4 4 2" xfId="22274"/>
    <cellStyle name="Standard 4 3 3 3 4 4 3" xfId="22275"/>
    <cellStyle name="Standard 4 3 3 3 4 5" xfId="22276"/>
    <cellStyle name="Standard 4 3 3 3 4 5 2" xfId="22277"/>
    <cellStyle name="Standard 4 3 3 3 4 5 3" xfId="22278"/>
    <cellStyle name="Standard 4 3 3 3 4 6" xfId="22279"/>
    <cellStyle name="Standard 4 3 3 3 4 6 2" xfId="22280"/>
    <cellStyle name="Standard 4 3 3 3 4 7" xfId="22281"/>
    <cellStyle name="Standard 4 3 3 3 4 8" xfId="22282"/>
    <cellStyle name="Standard 4 3 3 3 5" xfId="22283"/>
    <cellStyle name="Standard 4 3 3 3 5 2" xfId="22284"/>
    <cellStyle name="Standard 4 3 3 3 5 2 2" xfId="22285"/>
    <cellStyle name="Standard 4 3 3 3 5 2 2 2" xfId="22286"/>
    <cellStyle name="Standard 4 3 3 3 5 2 2 3" xfId="22287"/>
    <cellStyle name="Standard 4 3 3 3 5 2 3" xfId="22288"/>
    <cellStyle name="Standard 4 3 3 3 5 2 3 2" xfId="22289"/>
    <cellStyle name="Standard 4 3 3 3 5 2 3 3" xfId="22290"/>
    <cellStyle name="Standard 4 3 3 3 5 2 4" xfId="22291"/>
    <cellStyle name="Standard 4 3 3 3 5 2 4 2" xfId="22292"/>
    <cellStyle name="Standard 4 3 3 3 5 2 5" xfId="22293"/>
    <cellStyle name="Standard 4 3 3 3 5 2 6" xfId="22294"/>
    <cellStyle name="Standard 4 3 3 3 5 3" xfId="22295"/>
    <cellStyle name="Standard 4 3 3 3 5 3 2" xfId="22296"/>
    <cellStyle name="Standard 4 3 3 3 5 3 3" xfId="22297"/>
    <cellStyle name="Standard 4 3 3 3 5 4" xfId="22298"/>
    <cellStyle name="Standard 4 3 3 3 5 4 2" xfId="22299"/>
    <cellStyle name="Standard 4 3 3 3 5 4 3" xfId="22300"/>
    <cellStyle name="Standard 4 3 3 3 5 5" xfId="22301"/>
    <cellStyle name="Standard 4 3 3 3 5 5 2" xfId="22302"/>
    <cellStyle name="Standard 4 3 3 3 5 6" xfId="22303"/>
    <cellStyle name="Standard 4 3 3 3 5 7" xfId="22304"/>
    <cellStyle name="Standard 4 3 3 3 6" xfId="22305"/>
    <cellStyle name="Standard 4 3 3 3 6 2" xfId="22306"/>
    <cellStyle name="Standard 4 3 3 3 6 2 2" xfId="22307"/>
    <cellStyle name="Standard 4 3 3 3 6 2 3" xfId="22308"/>
    <cellStyle name="Standard 4 3 3 3 6 3" xfId="22309"/>
    <cellStyle name="Standard 4 3 3 3 6 3 2" xfId="22310"/>
    <cellStyle name="Standard 4 3 3 3 6 3 3" xfId="22311"/>
    <cellStyle name="Standard 4 3 3 3 6 4" xfId="22312"/>
    <cellStyle name="Standard 4 3 3 3 6 4 2" xfId="22313"/>
    <cellStyle name="Standard 4 3 3 3 6 5" xfId="22314"/>
    <cellStyle name="Standard 4 3 3 3 6 6" xfId="22315"/>
    <cellStyle name="Standard 4 3 3 3 7" xfId="22316"/>
    <cellStyle name="Standard 4 3 3 3 7 2" xfId="22317"/>
    <cellStyle name="Standard 4 3 3 3 7 3" xfId="22318"/>
    <cellStyle name="Standard 4 3 3 3 8" xfId="22319"/>
    <cellStyle name="Standard 4 3 3 3 8 2" xfId="22320"/>
    <cellStyle name="Standard 4 3 3 3 8 3" xfId="22321"/>
    <cellStyle name="Standard 4 3 3 3 9" xfId="22322"/>
    <cellStyle name="Standard 4 3 3 3 9 2" xfId="22323"/>
    <cellStyle name="Standard 4 3 3 4" xfId="22324"/>
    <cellStyle name="Standard 4 3 3 4 10" xfId="22325"/>
    <cellStyle name="Standard 4 3 3 4 11" xfId="22326"/>
    <cellStyle name="Standard 4 3 3 4 2" xfId="22327"/>
    <cellStyle name="Standard 4 3 3 4 2 10" xfId="22328"/>
    <cellStyle name="Standard 4 3 3 4 2 2" xfId="22329"/>
    <cellStyle name="Standard 4 3 3 4 2 2 2" xfId="22330"/>
    <cellStyle name="Standard 4 3 3 4 2 2 2 2" xfId="22331"/>
    <cellStyle name="Standard 4 3 3 4 2 2 2 2 2" xfId="22332"/>
    <cellStyle name="Standard 4 3 3 4 2 2 2 2 2 2" xfId="22333"/>
    <cellStyle name="Standard 4 3 3 4 2 2 2 2 2 3" xfId="22334"/>
    <cellStyle name="Standard 4 3 3 4 2 2 2 2 3" xfId="22335"/>
    <cellStyle name="Standard 4 3 3 4 2 2 2 2 3 2" xfId="22336"/>
    <cellStyle name="Standard 4 3 3 4 2 2 2 2 3 3" xfId="22337"/>
    <cellStyle name="Standard 4 3 3 4 2 2 2 2 4" xfId="22338"/>
    <cellStyle name="Standard 4 3 3 4 2 2 2 2 4 2" xfId="22339"/>
    <cellStyle name="Standard 4 3 3 4 2 2 2 2 5" xfId="22340"/>
    <cellStyle name="Standard 4 3 3 4 2 2 2 2 6" xfId="22341"/>
    <cellStyle name="Standard 4 3 3 4 2 2 2 3" xfId="22342"/>
    <cellStyle name="Standard 4 3 3 4 2 2 2 3 2" xfId="22343"/>
    <cellStyle name="Standard 4 3 3 4 2 2 2 3 3" xfId="22344"/>
    <cellStyle name="Standard 4 3 3 4 2 2 2 4" xfId="22345"/>
    <cellStyle name="Standard 4 3 3 4 2 2 2 4 2" xfId="22346"/>
    <cellStyle name="Standard 4 3 3 4 2 2 2 4 3" xfId="22347"/>
    <cellStyle name="Standard 4 3 3 4 2 2 2 5" xfId="22348"/>
    <cellStyle name="Standard 4 3 3 4 2 2 2 5 2" xfId="22349"/>
    <cellStyle name="Standard 4 3 3 4 2 2 2 6" xfId="22350"/>
    <cellStyle name="Standard 4 3 3 4 2 2 2 7" xfId="22351"/>
    <cellStyle name="Standard 4 3 3 4 2 2 3" xfId="22352"/>
    <cellStyle name="Standard 4 3 3 4 2 2 3 2" xfId="22353"/>
    <cellStyle name="Standard 4 3 3 4 2 2 3 2 2" xfId="22354"/>
    <cellStyle name="Standard 4 3 3 4 2 2 3 2 3" xfId="22355"/>
    <cellStyle name="Standard 4 3 3 4 2 2 3 3" xfId="22356"/>
    <cellStyle name="Standard 4 3 3 4 2 2 3 3 2" xfId="22357"/>
    <cellStyle name="Standard 4 3 3 4 2 2 3 3 3" xfId="22358"/>
    <cellStyle name="Standard 4 3 3 4 2 2 3 4" xfId="22359"/>
    <cellStyle name="Standard 4 3 3 4 2 2 3 4 2" xfId="22360"/>
    <cellStyle name="Standard 4 3 3 4 2 2 3 5" xfId="22361"/>
    <cellStyle name="Standard 4 3 3 4 2 2 3 6" xfId="22362"/>
    <cellStyle name="Standard 4 3 3 4 2 2 4" xfId="22363"/>
    <cellStyle name="Standard 4 3 3 4 2 2 4 2" xfId="22364"/>
    <cellStyle name="Standard 4 3 3 4 2 2 4 3" xfId="22365"/>
    <cellStyle name="Standard 4 3 3 4 2 2 5" xfId="22366"/>
    <cellStyle name="Standard 4 3 3 4 2 2 5 2" xfId="22367"/>
    <cellStyle name="Standard 4 3 3 4 2 2 5 3" xfId="22368"/>
    <cellStyle name="Standard 4 3 3 4 2 2 6" xfId="22369"/>
    <cellStyle name="Standard 4 3 3 4 2 2 6 2" xfId="22370"/>
    <cellStyle name="Standard 4 3 3 4 2 2 7" xfId="22371"/>
    <cellStyle name="Standard 4 3 3 4 2 2 8" xfId="22372"/>
    <cellStyle name="Standard 4 3 3 4 2 3" xfId="22373"/>
    <cellStyle name="Standard 4 3 3 4 2 3 2" xfId="22374"/>
    <cellStyle name="Standard 4 3 3 4 2 3 2 2" xfId="22375"/>
    <cellStyle name="Standard 4 3 3 4 2 3 2 2 2" xfId="22376"/>
    <cellStyle name="Standard 4 3 3 4 2 3 2 2 2 2" xfId="22377"/>
    <cellStyle name="Standard 4 3 3 4 2 3 2 2 2 3" xfId="22378"/>
    <cellStyle name="Standard 4 3 3 4 2 3 2 2 3" xfId="22379"/>
    <cellStyle name="Standard 4 3 3 4 2 3 2 2 3 2" xfId="22380"/>
    <cellStyle name="Standard 4 3 3 4 2 3 2 2 3 3" xfId="22381"/>
    <cellStyle name="Standard 4 3 3 4 2 3 2 2 4" xfId="22382"/>
    <cellStyle name="Standard 4 3 3 4 2 3 2 2 4 2" xfId="22383"/>
    <cellStyle name="Standard 4 3 3 4 2 3 2 2 5" xfId="22384"/>
    <cellStyle name="Standard 4 3 3 4 2 3 2 2 6" xfId="22385"/>
    <cellStyle name="Standard 4 3 3 4 2 3 2 3" xfId="22386"/>
    <cellStyle name="Standard 4 3 3 4 2 3 2 3 2" xfId="22387"/>
    <cellStyle name="Standard 4 3 3 4 2 3 2 3 3" xfId="22388"/>
    <cellStyle name="Standard 4 3 3 4 2 3 2 4" xfId="22389"/>
    <cellStyle name="Standard 4 3 3 4 2 3 2 4 2" xfId="22390"/>
    <cellStyle name="Standard 4 3 3 4 2 3 2 4 3" xfId="22391"/>
    <cellStyle name="Standard 4 3 3 4 2 3 2 5" xfId="22392"/>
    <cellStyle name="Standard 4 3 3 4 2 3 2 5 2" xfId="22393"/>
    <cellStyle name="Standard 4 3 3 4 2 3 2 6" xfId="22394"/>
    <cellStyle name="Standard 4 3 3 4 2 3 2 7" xfId="22395"/>
    <cellStyle name="Standard 4 3 3 4 2 3 3" xfId="22396"/>
    <cellStyle name="Standard 4 3 3 4 2 3 3 2" xfId="22397"/>
    <cellStyle name="Standard 4 3 3 4 2 3 3 2 2" xfId="22398"/>
    <cellStyle name="Standard 4 3 3 4 2 3 3 2 3" xfId="22399"/>
    <cellStyle name="Standard 4 3 3 4 2 3 3 3" xfId="22400"/>
    <cellStyle name="Standard 4 3 3 4 2 3 3 3 2" xfId="22401"/>
    <cellStyle name="Standard 4 3 3 4 2 3 3 3 3" xfId="22402"/>
    <cellStyle name="Standard 4 3 3 4 2 3 3 4" xfId="22403"/>
    <cellStyle name="Standard 4 3 3 4 2 3 3 4 2" xfId="22404"/>
    <cellStyle name="Standard 4 3 3 4 2 3 3 5" xfId="22405"/>
    <cellStyle name="Standard 4 3 3 4 2 3 3 6" xfId="22406"/>
    <cellStyle name="Standard 4 3 3 4 2 3 4" xfId="22407"/>
    <cellStyle name="Standard 4 3 3 4 2 3 4 2" xfId="22408"/>
    <cellStyle name="Standard 4 3 3 4 2 3 4 3" xfId="22409"/>
    <cellStyle name="Standard 4 3 3 4 2 3 5" xfId="22410"/>
    <cellStyle name="Standard 4 3 3 4 2 3 5 2" xfId="22411"/>
    <cellStyle name="Standard 4 3 3 4 2 3 5 3" xfId="22412"/>
    <cellStyle name="Standard 4 3 3 4 2 3 6" xfId="22413"/>
    <cellStyle name="Standard 4 3 3 4 2 3 6 2" xfId="22414"/>
    <cellStyle name="Standard 4 3 3 4 2 3 7" xfId="22415"/>
    <cellStyle name="Standard 4 3 3 4 2 3 8" xfId="22416"/>
    <cellStyle name="Standard 4 3 3 4 2 4" xfId="22417"/>
    <cellStyle name="Standard 4 3 3 4 2 4 2" xfId="22418"/>
    <cellStyle name="Standard 4 3 3 4 2 4 2 2" xfId="22419"/>
    <cellStyle name="Standard 4 3 3 4 2 4 2 2 2" xfId="22420"/>
    <cellStyle name="Standard 4 3 3 4 2 4 2 2 3" xfId="22421"/>
    <cellStyle name="Standard 4 3 3 4 2 4 2 3" xfId="22422"/>
    <cellStyle name="Standard 4 3 3 4 2 4 2 3 2" xfId="22423"/>
    <cellStyle name="Standard 4 3 3 4 2 4 2 3 3" xfId="22424"/>
    <cellStyle name="Standard 4 3 3 4 2 4 2 4" xfId="22425"/>
    <cellStyle name="Standard 4 3 3 4 2 4 2 4 2" xfId="22426"/>
    <cellStyle name="Standard 4 3 3 4 2 4 2 5" xfId="22427"/>
    <cellStyle name="Standard 4 3 3 4 2 4 2 6" xfId="22428"/>
    <cellStyle name="Standard 4 3 3 4 2 4 3" xfId="22429"/>
    <cellStyle name="Standard 4 3 3 4 2 4 3 2" xfId="22430"/>
    <cellStyle name="Standard 4 3 3 4 2 4 3 3" xfId="22431"/>
    <cellStyle name="Standard 4 3 3 4 2 4 4" xfId="22432"/>
    <cellStyle name="Standard 4 3 3 4 2 4 4 2" xfId="22433"/>
    <cellStyle name="Standard 4 3 3 4 2 4 4 3" xfId="22434"/>
    <cellStyle name="Standard 4 3 3 4 2 4 5" xfId="22435"/>
    <cellStyle name="Standard 4 3 3 4 2 4 5 2" xfId="22436"/>
    <cellStyle name="Standard 4 3 3 4 2 4 6" xfId="22437"/>
    <cellStyle name="Standard 4 3 3 4 2 4 7" xfId="22438"/>
    <cellStyle name="Standard 4 3 3 4 2 5" xfId="22439"/>
    <cellStyle name="Standard 4 3 3 4 2 5 2" xfId="22440"/>
    <cellStyle name="Standard 4 3 3 4 2 5 2 2" xfId="22441"/>
    <cellStyle name="Standard 4 3 3 4 2 5 2 3" xfId="22442"/>
    <cellStyle name="Standard 4 3 3 4 2 5 3" xfId="22443"/>
    <cellStyle name="Standard 4 3 3 4 2 5 3 2" xfId="22444"/>
    <cellStyle name="Standard 4 3 3 4 2 5 3 3" xfId="22445"/>
    <cellStyle name="Standard 4 3 3 4 2 5 4" xfId="22446"/>
    <cellStyle name="Standard 4 3 3 4 2 5 4 2" xfId="22447"/>
    <cellStyle name="Standard 4 3 3 4 2 5 5" xfId="22448"/>
    <cellStyle name="Standard 4 3 3 4 2 5 6" xfId="22449"/>
    <cellStyle name="Standard 4 3 3 4 2 6" xfId="22450"/>
    <cellStyle name="Standard 4 3 3 4 2 6 2" xfId="22451"/>
    <cellStyle name="Standard 4 3 3 4 2 6 3" xfId="22452"/>
    <cellStyle name="Standard 4 3 3 4 2 7" xfId="22453"/>
    <cellStyle name="Standard 4 3 3 4 2 7 2" xfId="22454"/>
    <cellStyle name="Standard 4 3 3 4 2 7 3" xfId="22455"/>
    <cellStyle name="Standard 4 3 3 4 2 8" xfId="22456"/>
    <cellStyle name="Standard 4 3 3 4 2 8 2" xfId="22457"/>
    <cellStyle name="Standard 4 3 3 4 2 9" xfId="22458"/>
    <cellStyle name="Standard 4 3 3 4 3" xfId="22459"/>
    <cellStyle name="Standard 4 3 3 4 3 2" xfId="22460"/>
    <cellStyle name="Standard 4 3 3 4 3 2 2" xfId="22461"/>
    <cellStyle name="Standard 4 3 3 4 3 2 2 2" xfId="22462"/>
    <cellStyle name="Standard 4 3 3 4 3 2 2 2 2" xfId="22463"/>
    <cellStyle name="Standard 4 3 3 4 3 2 2 2 3" xfId="22464"/>
    <cellStyle name="Standard 4 3 3 4 3 2 2 3" xfId="22465"/>
    <cellStyle name="Standard 4 3 3 4 3 2 2 3 2" xfId="22466"/>
    <cellStyle name="Standard 4 3 3 4 3 2 2 3 3" xfId="22467"/>
    <cellStyle name="Standard 4 3 3 4 3 2 2 4" xfId="22468"/>
    <cellStyle name="Standard 4 3 3 4 3 2 2 4 2" xfId="22469"/>
    <cellStyle name="Standard 4 3 3 4 3 2 2 5" xfId="22470"/>
    <cellStyle name="Standard 4 3 3 4 3 2 2 6" xfId="22471"/>
    <cellStyle name="Standard 4 3 3 4 3 2 3" xfId="22472"/>
    <cellStyle name="Standard 4 3 3 4 3 2 3 2" xfId="22473"/>
    <cellStyle name="Standard 4 3 3 4 3 2 3 3" xfId="22474"/>
    <cellStyle name="Standard 4 3 3 4 3 2 4" xfId="22475"/>
    <cellStyle name="Standard 4 3 3 4 3 2 4 2" xfId="22476"/>
    <cellStyle name="Standard 4 3 3 4 3 2 4 3" xfId="22477"/>
    <cellStyle name="Standard 4 3 3 4 3 2 5" xfId="22478"/>
    <cellStyle name="Standard 4 3 3 4 3 2 5 2" xfId="22479"/>
    <cellStyle name="Standard 4 3 3 4 3 2 6" xfId="22480"/>
    <cellStyle name="Standard 4 3 3 4 3 2 7" xfId="22481"/>
    <cellStyle name="Standard 4 3 3 4 3 3" xfId="22482"/>
    <cellStyle name="Standard 4 3 3 4 3 3 2" xfId="22483"/>
    <cellStyle name="Standard 4 3 3 4 3 3 2 2" xfId="22484"/>
    <cellStyle name="Standard 4 3 3 4 3 3 2 3" xfId="22485"/>
    <cellStyle name="Standard 4 3 3 4 3 3 3" xfId="22486"/>
    <cellStyle name="Standard 4 3 3 4 3 3 3 2" xfId="22487"/>
    <cellStyle name="Standard 4 3 3 4 3 3 3 3" xfId="22488"/>
    <cellStyle name="Standard 4 3 3 4 3 3 4" xfId="22489"/>
    <cellStyle name="Standard 4 3 3 4 3 3 4 2" xfId="22490"/>
    <cellStyle name="Standard 4 3 3 4 3 3 5" xfId="22491"/>
    <cellStyle name="Standard 4 3 3 4 3 3 6" xfId="22492"/>
    <cellStyle name="Standard 4 3 3 4 3 4" xfId="22493"/>
    <cellStyle name="Standard 4 3 3 4 3 4 2" xfId="22494"/>
    <cellStyle name="Standard 4 3 3 4 3 4 3" xfId="22495"/>
    <cellStyle name="Standard 4 3 3 4 3 5" xfId="22496"/>
    <cellStyle name="Standard 4 3 3 4 3 5 2" xfId="22497"/>
    <cellStyle name="Standard 4 3 3 4 3 5 3" xfId="22498"/>
    <cellStyle name="Standard 4 3 3 4 3 6" xfId="22499"/>
    <cellStyle name="Standard 4 3 3 4 3 6 2" xfId="22500"/>
    <cellStyle name="Standard 4 3 3 4 3 7" xfId="22501"/>
    <cellStyle name="Standard 4 3 3 4 3 8" xfId="22502"/>
    <cellStyle name="Standard 4 3 3 4 4" xfId="22503"/>
    <cellStyle name="Standard 4 3 3 4 4 2" xfId="22504"/>
    <cellStyle name="Standard 4 3 3 4 4 2 2" xfId="22505"/>
    <cellStyle name="Standard 4 3 3 4 4 2 2 2" xfId="22506"/>
    <cellStyle name="Standard 4 3 3 4 4 2 2 2 2" xfId="22507"/>
    <cellStyle name="Standard 4 3 3 4 4 2 2 2 3" xfId="22508"/>
    <cellStyle name="Standard 4 3 3 4 4 2 2 3" xfId="22509"/>
    <cellStyle name="Standard 4 3 3 4 4 2 2 3 2" xfId="22510"/>
    <cellStyle name="Standard 4 3 3 4 4 2 2 3 3" xfId="22511"/>
    <cellStyle name="Standard 4 3 3 4 4 2 2 4" xfId="22512"/>
    <cellStyle name="Standard 4 3 3 4 4 2 2 4 2" xfId="22513"/>
    <cellStyle name="Standard 4 3 3 4 4 2 2 5" xfId="22514"/>
    <cellStyle name="Standard 4 3 3 4 4 2 2 6" xfId="22515"/>
    <cellStyle name="Standard 4 3 3 4 4 2 3" xfId="22516"/>
    <cellStyle name="Standard 4 3 3 4 4 2 3 2" xfId="22517"/>
    <cellStyle name="Standard 4 3 3 4 4 2 3 3" xfId="22518"/>
    <cellStyle name="Standard 4 3 3 4 4 2 4" xfId="22519"/>
    <cellStyle name="Standard 4 3 3 4 4 2 4 2" xfId="22520"/>
    <cellStyle name="Standard 4 3 3 4 4 2 4 3" xfId="22521"/>
    <cellStyle name="Standard 4 3 3 4 4 2 5" xfId="22522"/>
    <cellStyle name="Standard 4 3 3 4 4 2 5 2" xfId="22523"/>
    <cellStyle name="Standard 4 3 3 4 4 2 6" xfId="22524"/>
    <cellStyle name="Standard 4 3 3 4 4 2 7" xfId="22525"/>
    <cellStyle name="Standard 4 3 3 4 4 3" xfId="22526"/>
    <cellStyle name="Standard 4 3 3 4 4 3 2" xfId="22527"/>
    <cellStyle name="Standard 4 3 3 4 4 3 2 2" xfId="22528"/>
    <cellStyle name="Standard 4 3 3 4 4 3 2 3" xfId="22529"/>
    <cellStyle name="Standard 4 3 3 4 4 3 3" xfId="22530"/>
    <cellStyle name="Standard 4 3 3 4 4 3 3 2" xfId="22531"/>
    <cellStyle name="Standard 4 3 3 4 4 3 3 3" xfId="22532"/>
    <cellStyle name="Standard 4 3 3 4 4 3 4" xfId="22533"/>
    <cellStyle name="Standard 4 3 3 4 4 3 4 2" xfId="22534"/>
    <cellStyle name="Standard 4 3 3 4 4 3 5" xfId="22535"/>
    <cellStyle name="Standard 4 3 3 4 4 3 6" xfId="22536"/>
    <cellStyle name="Standard 4 3 3 4 4 4" xfId="22537"/>
    <cellStyle name="Standard 4 3 3 4 4 4 2" xfId="22538"/>
    <cellStyle name="Standard 4 3 3 4 4 4 3" xfId="22539"/>
    <cellStyle name="Standard 4 3 3 4 4 5" xfId="22540"/>
    <cellStyle name="Standard 4 3 3 4 4 5 2" xfId="22541"/>
    <cellStyle name="Standard 4 3 3 4 4 5 3" xfId="22542"/>
    <cellStyle name="Standard 4 3 3 4 4 6" xfId="22543"/>
    <cellStyle name="Standard 4 3 3 4 4 6 2" xfId="22544"/>
    <cellStyle name="Standard 4 3 3 4 4 7" xfId="22545"/>
    <cellStyle name="Standard 4 3 3 4 4 8" xfId="22546"/>
    <cellStyle name="Standard 4 3 3 4 5" xfId="22547"/>
    <cellStyle name="Standard 4 3 3 4 5 2" xfId="22548"/>
    <cellStyle name="Standard 4 3 3 4 5 2 2" xfId="22549"/>
    <cellStyle name="Standard 4 3 3 4 5 2 2 2" xfId="22550"/>
    <cellStyle name="Standard 4 3 3 4 5 2 2 3" xfId="22551"/>
    <cellStyle name="Standard 4 3 3 4 5 2 3" xfId="22552"/>
    <cellStyle name="Standard 4 3 3 4 5 2 3 2" xfId="22553"/>
    <cellStyle name="Standard 4 3 3 4 5 2 3 3" xfId="22554"/>
    <cellStyle name="Standard 4 3 3 4 5 2 4" xfId="22555"/>
    <cellStyle name="Standard 4 3 3 4 5 2 4 2" xfId="22556"/>
    <cellStyle name="Standard 4 3 3 4 5 2 5" xfId="22557"/>
    <cellStyle name="Standard 4 3 3 4 5 2 6" xfId="22558"/>
    <cellStyle name="Standard 4 3 3 4 5 3" xfId="22559"/>
    <cellStyle name="Standard 4 3 3 4 5 3 2" xfId="22560"/>
    <cellStyle name="Standard 4 3 3 4 5 3 3" xfId="22561"/>
    <cellStyle name="Standard 4 3 3 4 5 4" xfId="22562"/>
    <cellStyle name="Standard 4 3 3 4 5 4 2" xfId="22563"/>
    <cellStyle name="Standard 4 3 3 4 5 4 3" xfId="22564"/>
    <cellStyle name="Standard 4 3 3 4 5 5" xfId="22565"/>
    <cellStyle name="Standard 4 3 3 4 5 5 2" xfId="22566"/>
    <cellStyle name="Standard 4 3 3 4 5 6" xfId="22567"/>
    <cellStyle name="Standard 4 3 3 4 5 7" xfId="22568"/>
    <cellStyle name="Standard 4 3 3 4 6" xfId="22569"/>
    <cellStyle name="Standard 4 3 3 4 6 2" xfId="22570"/>
    <cellStyle name="Standard 4 3 3 4 6 2 2" xfId="22571"/>
    <cellStyle name="Standard 4 3 3 4 6 2 3" xfId="22572"/>
    <cellStyle name="Standard 4 3 3 4 6 3" xfId="22573"/>
    <cellStyle name="Standard 4 3 3 4 6 3 2" xfId="22574"/>
    <cellStyle name="Standard 4 3 3 4 6 3 3" xfId="22575"/>
    <cellStyle name="Standard 4 3 3 4 6 4" xfId="22576"/>
    <cellStyle name="Standard 4 3 3 4 6 4 2" xfId="22577"/>
    <cellStyle name="Standard 4 3 3 4 6 5" xfId="22578"/>
    <cellStyle name="Standard 4 3 3 4 6 6" xfId="22579"/>
    <cellStyle name="Standard 4 3 3 4 7" xfId="22580"/>
    <cellStyle name="Standard 4 3 3 4 7 2" xfId="22581"/>
    <cellStyle name="Standard 4 3 3 4 7 3" xfId="22582"/>
    <cellStyle name="Standard 4 3 3 4 8" xfId="22583"/>
    <cellStyle name="Standard 4 3 3 4 8 2" xfId="22584"/>
    <cellStyle name="Standard 4 3 3 4 8 3" xfId="22585"/>
    <cellStyle name="Standard 4 3 3 4 9" xfId="22586"/>
    <cellStyle name="Standard 4 3 3 4 9 2" xfId="22587"/>
    <cellStyle name="Standard 4 3 3 5" xfId="22588"/>
    <cellStyle name="Standard 4 3 3 5 10" xfId="22589"/>
    <cellStyle name="Standard 4 3 3 5 2" xfId="22590"/>
    <cellStyle name="Standard 4 3 3 5 2 2" xfId="22591"/>
    <cellStyle name="Standard 4 3 3 5 2 2 2" xfId="22592"/>
    <cellStyle name="Standard 4 3 3 5 2 2 2 2" xfId="22593"/>
    <cellStyle name="Standard 4 3 3 5 2 2 2 2 2" xfId="22594"/>
    <cellStyle name="Standard 4 3 3 5 2 2 2 2 3" xfId="22595"/>
    <cellStyle name="Standard 4 3 3 5 2 2 2 3" xfId="22596"/>
    <cellStyle name="Standard 4 3 3 5 2 2 2 3 2" xfId="22597"/>
    <cellStyle name="Standard 4 3 3 5 2 2 2 3 3" xfId="22598"/>
    <cellStyle name="Standard 4 3 3 5 2 2 2 4" xfId="22599"/>
    <cellStyle name="Standard 4 3 3 5 2 2 2 4 2" xfId="22600"/>
    <cellStyle name="Standard 4 3 3 5 2 2 2 5" xfId="22601"/>
    <cellStyle name="Standard 4 3 3 5 2 2 2 6" xfId="22602"/>
    <cellStyle name="Standard 4 3 3 5 2 2 3" xfId="22603"/>
    <cellStyle name="Standard 4 3 3 5 2 2 3 2" xfId="22604"/>
    <cellStyle name="Standard 4 3 3 5 2 2 3 3" xfId="22605"/>
    <cellStyle name="Standard 4 3 3 5 2 2 4" xfId="22606"/>
    <cellStyle name="Standard 4 3 3 5 2 2 4 2" xfId="22607"/>
    <cellStyle name="Standard 4 3 3 5 2 2 4 3" xfId="22608"/>
    <cellStyle name="Standard 4 3 3 5 2 2 5" xfId="22609"/>
    <cellStyle name="Standard 4 3 3 5 2 2 5 2" xfId="22610"/>
    <cellStyle name="Standard 4 3 3 5 2 2 6" xfId="22611"/>
    <cellStyle name="Standard 4 3 3 5 2 2 7" xfId="22612"/>
    <cellStyle name="Standard 4 3 3 5 2 3" xfId="22613"/>
    <cellStyle name="Standard 4 3 3 5 2 3 2" xfId="22614"/>
    <cellStyle name="Standard 4 3 3 5 2 3 2 2" xfId="22615"/>
    <cellStyle name="Standard 4 3 3 5 2 3 2 3" xfId="22616"/>
    <cellStyle name="Standard 4 3 3 5 2 3 3" xfId="22617"/>
    <cellStyle name="Standard 4 3 3 5 2 3 3 2" xfId="22618"/>
    <cellStyle name="Standard 4 3 3 5 2 3 3 3" xfId="22619"/>
    <cellStyle name="Standard 4 3 3 5 2 3 4" xfId="22620"/>
    <cellStyle name="Standard 4 3 3 5 2 3 4 2" xfId="22621"/>
    <cellStyle name="Standard 4 3 3 5 2 3 5" xfId="22622"/>
    <cellStyle name="Standard 4 3 3 5 2 3 6" xfId="22623"/>
    <cellStyle name="Standard 4 3 3 5 2 4" xfId="22624"/>
    <cellStyle name="Standard 4 3 3 5 2 4 2" xfId="22625"/>
    <cellStyle name="Standard 4 3 3 5 2 4 3" xfId="22626"/>
    <cellStyle name="Standard 4 3 3 5 2 5" xfId="22627"/>
    <cellStyle name="Standard 4 3 3 5 2 5 2" xfId="22628"/>
    <cellStyle name="Standard 4 3 3 5 2 5 3" xfId="22629"/>
    <cellStyle name="Standard 4 3 3 5 2 6" xfId="22630"/>
    <cellStyle name="Standard 4 3 3 5 2 6 2" xfId="22631"/>
    <cellStyle name="Standard 4 3 3 5 2 7" xfId="22632"/>
    <cellStyle name="Standard 4 3 3 5 2 8" xfId="22633"/>
    <cellStyle name="Standard 4 3 3 5 3" xfId="22634"/>
    <cellStyle name="Standard 4 3 3 5 3 2" xfId="22635"/>
    <cellStyle name="Standard 4 3 3 5 3 2 2" xfId="22636"/>
    <cellStyle name="Standard 4 3 3 5 3 2 2 2" xfId="22637"/>
    <cellStyle name="Standard 4 3 3 5 3 2 2 2 2" xfId="22638"/>
    <cellStyle name="Standard 4 3 3 5 3 2 2 2 3" xfId="22639"/>
    <cellStyle name="Standard 4 3 3 5 3 2 2 3" xfId="22640"/>
    <cellStyle name="Standard 4 3 3 5 3 2 2 3 2" xfId="22641"/>
    <cellStyle name="Standard 4 3 3 5 3 2 2 3 3" xfId="22642"/>
    <cellStyle name="Standard 4 3 3 5 3 2 2 4" xfId="22643"/>
    <cellStyle name="Standard 4 3 3 5 3 2 2 4 2" xfId="22644"/>
    <cellStyle name="Standard 4 3 3 5 3 2 2 5" xfId="22645"/>
    <cellStyle name="Standard 4 3 3 5 3 2 2 6" xfId="22646"/>
    <cellStyle name="Standard 4 3 3 5 3 2 3" xfId="22647"/>
    <cellStyle name="Standard 4 3 3 5 3 2 3 2" xfId="22648"/>
    <cellStyle name="Standard 4 3 3 5 3 2 3 3" xfId="22649"/>
    <cellStyle name="Standard 4 3 3 5 3 2 4" xfId="22650"/>
    <cellStyle name="Standard 4 3 3 5 3 2 4 2" xfId="22651"/>
    <cellStyle name="Standard 4 3 3 5 3 2 4 3" xfId="22652"/>
    <cellStyle name="Standard 4 3 3 5 3 2 5" xfId="22653"/>
    <cellStyle name="Standard 4 3 3 5 3 2 5 2" xfId="22654"/>
    <cellStyle name="Standard 4 3 3 5 3 2 6" xfId="22655"/>
    <cellStyle name="Standard 4 3 3 5 3 2 7" xfId="22656"/>
    <cellStyle name="Standard 4 3 3 5 3 3" xfId="22657"/>
    <cellStyle name="Standard 4 3 3 5 3 3 2" xfId="22658"/>
    <cellStyle name="Standard 4 3 3 5 3 3 2 2" xfId="22659"/>
    <cellStyle name="Standard 4 3 3 5 3 3 2 3" xfId="22660"/>
    <cellStyle name="Standard 4 3 3 5 3 3 3" xfId="22661"/>
    <cellStyle name="Standard 4 3 3 5 3 3 3 2" xfId="22662"/>
    <cellStyle name="Standard 4 3 3 5 3 3 3 3" xfId="22663"/>
    <cellStyle name="Standard 4 3 3 5 3 3 4" xfId="22664"/>
    <cellStyle name="Standard 4 3 3 5 3 3 4 2" xfId="22665"/>
    <cellStyle name="Standard 4 3 3 5 3 3 5" xfId="22666"/>
    <cellStyle name="Standard 4 3 3 5 3 3 6" xfId="22667"/>
    <cellStyle name="Standard 4 3 3 5 3 4" xfId="22668"/>
    <cellStyle name="Standard 4 3 3 5 3 4 2" xfId="22669"/>
    <cellStyle name="Standard 4 3 3 5 3 4 3" xfId="22670"/>
    <cellStyle name="Standard 4 3 3 5 3 5" xfId="22671"/>
    <cellStyle name="Standard 4 3 3 5 3 5 2" xfId="22672"/>
    <cellStyle name="Standard 4 3 3 5 3 5 3" xfId="22673"/>
    <cellStyle name="Standard 4 3 3 5 3 6" xfId="22674"/>
    <cellStyle name="Standard 4 3 3 5 3 6 2" xfId="22675"/>
    <cellStyle name="Standard 4 3 3 5 3 7" xfId="22676"/>
    <cellStyle name="Standard 4 3 3 5 3 8" xfId="22677"/>
    <cellStyle name="Standard 4 3 3 5 4" xfId="22678"/>
    <cellStyle name="Standard 4 3 3 5 4 2" xfId="22679"/>
    <cellStyle name="Standard 4 3 3 5 4 2 2" xfId="22680"/>
    <cellStyle name="Standard 4 3 3 5 4 2 2 2" xfId="22681"/>
    <cellStyle name="Standard 4 3 3 5 4 2 2 3" xfId="22682"/>
    <cellStyle name="Standard 4 3 3 5 4 2 3" xfId="22683"/>
    <cellStyle name="Standard 4 3 3 5 4 2 3 2" xfId="22684"/>
    <cellStyle name="Standard 4 3 3 5 4 2 3 3" xfId="22685"/>
    <cellStyle name="Standard 4 3 3 5 4 2 4" xfId="22686"/>
    <cellStyle name="Standard 4 3 3 5 4 2 4 2" xfId="22687"/>
    <cellStyle name="Standard 4 3 3 5 4 2 5" xfId="22688"/>
    <cellStyle name="Standard 4 3 3 5 4 2 6" xfId="22689"/>
    <cellStyle name="Standard 4 3 3 5 4 3" xfId="22690"/>
    <cellStyle name="Standard 4 3 3 5 4 3 2" xfId="22691"/>
    <cellStyle name="Standard 4 3 3 5 4 3 3" xfId="22692"/>
    <cellStyle name="Standard 4 3 3 5 4 4" xfId="22693"/>
    <cellStyle name="Standard 4 3 3 5 4 4 2" xfId="22694"/>
    <cellStyle name="Standard 4 3 3 5 4 4 3" xfId="22695"/>
    <cellStyle name="Standard 4 3 3 5 4 5" xfId="22696"/>
    <cellStyle name="Standard 4 3 3 5 4 5 2" xfId="22697"/>
    <cellStyle name="Standard 4 3 3 5 4 6" xfId="22698"/>
    <cellStyle name="Standard 4 3 3 5 4 7" xfId="22699"/>
    <cellStyle name="Standard 4 3 3 5 5" xfId="22700"/>
    <cellStyle name="Standard 4 3 3 5 5 2" xfId="22701"/>
    <cellStyle name="Standard 4 3 3 5 5 2 2" xfId="22702"/>
    <cellStyle name="Standard 4 3 3 5 5 2 3" xfId="22703"/>
    <cellStyle name="Standard 4 3 3 5 5 3" xfId="22704"/>
    <cellStyle name="Standard 4 3 3 5 5 3 2" xfId="22705"/>
    <cellStyle name="Standard 4 3 3 5 5 3 3" xfId="22706"/>
    <cellStyle name="Standard 4 3 3 5 5 4" xfId="22707"/>
    <cellStyle name="Standard 4 3 3 5 5 4 2" xfId="22708"/>
    <cellStyle name="Standard 4 3 3 5 5 5" xfId="22709"/>
    <cellStyle name="Standard 4 3 3 5 5 6" xfId="22710"/>
    <cellStyle name="Standard 4 3 3 5 6" xfId="22711"/>
    <cellStyle name="Standard 4 3 3 5 6 2" xfId="22712"/>
    <cellStyle name="Standard 4 3 3 5 6 3" xfId="22713"/>
    <cellStyle name="Standard 4 3 3 5 7" xfId="22714"/>
    <cellStyle name="Standard 4 3 3 5 7 2" xfId="22715"/>
    <cellStyle name="Standard 4 3 3 5 7 3" xfId="22716"/>
    <cellStyle name="Standard 4 3 3 5 8" xfId="22717"/>
    <cellStyle name="Standard 4 3 3 5 8 2" xfId="22718"/>
    <cellStyle name="Standard 4 3 3 5 9" xfId="22719"/>
    <cellStyle name="Standard 4 3 3 6" xfId="22720"/>
    <cellStyle name="Standard 4 3 3 6 2" xfId="22721"/>
    <cellStyle name="Standard 4 3 3 6 2 2" xfId="22722"/>
    <cellStyle name="Standard 4 3 3 6 2 2 2" xfId="22723"/>
    <cellStyle name="Standard 4 3 3 6 2 2 2 2" xfId="22724"/>
    <cellStyle name="Standard 4 3 3 6 2 2 2 3" xfId="22725"/>
    <cellStyle name="Standard 4 3 3 6 2 2 3" xfId="22726"/>
    <cellStyle name="Standard 4 3 3 6 2 2 3 2" xfId="22727"/>
    <cellStyle name="Standard 4 3 3 6 2 2 3 3" xfId="22728"/>
    <cellStyle name="Standard 4 3 3 6 2 2 4" xfId="22729"/>
    <cellStyle name="Standard 4 3 3 6 2 2 4 2" xfId="22730"/>
    <cellStyle name="Standard 4 3 3 6 2 2 5" xfId="22731"/>
    <cellStyle name="Standard 4 3 3 6 2 2 6" xfId="22732"/>
    <cellStyle name="Standard 4 3 3 6 2 3" xfId="22733"/>
    <cellStyle name="Standard 4 3 3 6 2 3 2" xfId="22734"/>
    <cellStyle name="Standard 4 3 3 6 2 3 3" xfId="22735"/>
    <cellStyle name="Standard 4 3 3 6 2 4" xfId="22736"/>
    <cellStyle name="Standard 4 3 3 6 2 4 2" xfId="22737"/>
    <cellStyle name="Standard 4 3 3 6 2 4 3" xfId="22738"/>
    <cellStyle name="Standard 4 3 3 6 2 5" xfId="22739"/>
    <cellStyle name="Standard 4 3 3 6 2 5 2" xfId="22740"/>
    <cellStyle name="Standard 4 3 3 6 2 6" xfId="22741"/>
    <cellStyle name="Standard 4 3 3 6 2 7" xfId="22742"/>
    <cellStyle name="Standard 4 3 3 6 3" xfId="22743"/>
    <cellStyle name="Standard 4 3 3 6 3 2" xfId="22744"/>
    <cellStyle name="Standard 4 3 3 6 3 2 2" xfId="22745"/>
    <cellStyle name="Standard 4 3 3 6 3 2 3" xfId="22746"/>
    <cellStyle name="Standard 4 3 3 6 3 3" xfId="22747"/>
    <cellStyle name="Standard 4 3 3 6 3 3 2" xfId="22748"/>
    <cellStyle name="Standard 4 3 3 6 3 3 3" xfId="22749"/>
    <cellStyle name="Standard 4 3 3 6 3 4" xfId="22750"/>
    <cellStyle name="Standard 4 3 3 6 3 4 2" xfId="22751"/>
    <cellStyle name="Standard 4 3 3 6 3 5" xfId="22752"/>
    <cellStyle name="Standard 4 3 3 6 3 6" xfId="22753"/>
    <cellStyle name="Standard 4 3 3 6 4" xfId="22754"/>
    <cellStyle name="Standard 4 3 3 6 4 2" xfId="22755"/>
    <cellStyle name="Standard 4 3 3 6 4 3" xfId="22756"/>
    <cellStyle name="Standard 4 3 3 6 5" xfId="22757"/>
    <cellStyle name="Standard 4 3 3 6 5 2" xfId="22758"/>
    <cellStyle name="Standard 4 3 3 6 5 3" xfId="22759"/>
    <cellStyle name="Standard 4 3 3 6 6" xfId="22760"/>
    <cellStyle name="Standard 4 3 3 6 6 2" xfId="22761"/>
    <cellStyle name="Standard 4 3 3 6 7" xfId="22762"/>
    <cellStyle name="Standard 4 3 3 6 8" xfId="22763"/>
    <cellStyle name="Standard 4 3 3 7" xfId="22764"/>
    <cellStyle name="Standard 4 3 3 7 2" xfId="22765"/>
    <cellStyle name="Standard 4 3 3 7 2 2" xfId="22766"/>
    <cellStyle name="Standard 4 3 3 7 2 2 2" xfId="22767"/>
    <cellStyle name="Standard 4 3 3 7 2 2 2 2" xfId="22768"/>
    <cellStyle name="Standard 4 3 3 7 2 2 2 3" xfId="22769"/>
    <cellStyle name="Standard 4 3 3 7 2 2 3" xfId="22770"/>
    <cellStyle name="Standard 4 3 3 7 2 2 3 2" xfId="22771"/>
    <cellStyle name="Standard 4 3 3 7 2 2 3 3" xfId="22772"/>
    <cellStyle name="Standard 4 3 3 7 2 2 4" xfId="22773"/>
    <cellStyle name="Standard 4 3 3 7 2 2 4 2" xfId="22774"/>
    <cellStyle name="Standard 4 3 3 7 2 2 5" xfId="22775"/>
    <cellStyle name="Standard 4 3 3 7 2 2 6" xfId="22776"/>
    <cellStyle name="Standard 4 3 3 7 2 3" xfId="22777"/>
    <cellStyle name="Standard 4 3 3 7 2 3 2" xfId="22778"/>
    <cellStyle name="Standard 4 3 3 7 2 3 3" xfId="22779"/>
    <cellStyle name="Standard 4 3 3 7 2 4" xfId="22780"/>
    <cellStyle name="Standard 4 3 3 7 2 4 2" xfId="22781"/>
    <cellStyle name="Standard 4 3 3 7 2 4 3" xfId="22782"/>
    <cellStyle name="Standard 4 3 3 7 2 5" xfId="22783"/>
    <cellStyle name="Standard 4 3 3 7 2 5 2" xfId="22784"/>
    <cellStyle name="Standard 4 3 3 7 2 6" xfId="22785"/>
    <cellStyle name="Standard 4 3 3 7 2 7" xfId="22786"/>
    <cellStyle name="Standard 4 3 3 7 3" xfId="22787"/>
    <cellStyle name="Standard 4 3 3 7 3 2" xfId="22788"/>
    <cellStyle name="Standard 4 3 3 7 3 2 2" xfId="22789"/>
    <cellStyle name="Standard 4 3 3 7 3 2 3" xfId="22790"/>
    <cellStyle name="Standard 4 3 3 7 3 3" xfId="22791"/>
    <cellStyle name="Standard 4 3 3 7 3 3 2" xfId="22792"/>
    <cellStyle name="Standard 4 3 3 7 3 3 3" xfId="22793"/>
    <cellStyle name="Standard 4 3 3 7 3 4" xfId="22794"/>
    <cellStyle name="Standard 4 3 3 7 3 4 2" xfId="22795"/>
    <cellStyle name="Standard 4 3 3 7 3 5" xfId="22796"/>
    <cellStyle name="Standard 4 3 3 7 3 6" xfId="22797"/>
    <cellStyle name="Standard 4 3 3 7 4" xfId="22798"/>
    <cellStyle name="Standard 4 3 3 7 4 2" xfId="22799"/>
    <cellStyle name="Standard 4 3 3 7 4 3" xfId="22800"/>
    <cellStyle name="Standard 4 3 3 7 5" xfId="22801"/>
    <cellStyle name="Standard 4 3 3 7 5 2" xfId="22802"/>
    <cellStyle name="Standard 4 3 3 7 5 3" xfId="22803"/>
    <cellStyle name="Standard 4 3 3 7 6" xfId="22804"/>
    <cellStyle name="Standard 4 3 3 7 6 2" xfId="22805"/>
    <cellStyle name="Standard 4 3 3 7 7" xfId="22806"/>
    <cellStyle name="Standard 4 3 3 7 8" xfId="22807"/>
    <cellStyle name="Standard 4 3 3 8" xfId="22808"/>
    <cellStyle name="Standard 4 3 3 8 2" xfId="22809"/>
    <cellStyle name="Standard 4 3 3 8 2 2" xfId="22810"/>
    <cellStyle name="Standard 4 3 3 8 2 2 2" xfId="22811"/>
    <cellStyle name="Standard 4 3 3 8 2 2 3" xfId="22812"/>
    <cellStyle name="Standard 4 3 3 8 2 3" xfId="22813"/>
    <cellStyle name="Standard 4 3 3 8 2 3 2" xfId="22814"/>
    <cellStyle name="Standard 4 3 3 8 2 3 3" xfId="22815"/>
    <cellStyle name="Standard 4 3 3 8 2 4" xfId="22816"/>
    <cellStyle name="Standard 4 3 3 8 2 4 2" xfId="22817"/>
    <cellStyle name="Standard 4 3 3 8 2 5" xfId="22818"/>
    <cellStyle name="Standard 4 3 3 8 2 6" xfId="22819"/>
    <cellStyle name="Standard 4 3 3 8 3" xfId="22820"/>
    <cellStyle name="Standard 4 3 3 8 3 2" xfId="22821"/>
    <cellStyle name="Standard 4 3 3 8 3 3" xfId="22822"/>
    <cellStyle name="Standard 4 3 3 8 4" xfId="22823"/>
    <cellStyle name="Standard 4 3 3 8 4 2" xfId="22824"/>
    <cellStyle name="Standard 4 3 3 8 4 3" xfId="22825"/>
    <cellStyle name="Standard 4 3 3 8 5" xfId="22826"/>
    <cellStyle name="Standard 4 3 3 8 5 2" xfId="22827"/>
    <cellStyle name="Standard 4 3 3 8 6" xfId="22828"/>
    <cellStyle name="Standard 4 3 3 8 7" xfId="22829"/>
    <cellStyle name="Standard 4 3 3 9" xfId="22830"/>
    <cellStyle name="Standard 4 3 3 9 2" xfId="22831"/>
    <cellStyle name="Standard 4 3 3 9 2 2" xfId="22832"/>
    <cellStyle name="Standard 4 3 3 9 2 3" xfId="22833"/>
    <cellStyle name="Standard 4 3 3 9 3" xfId="22834"/>
    <cellStyle name="Standard 4 3 3 9 3 2" xfId="22835"/>
    <cellStyle name="Standard 4 3 3 9 3 3" xfId="22836"/>
    <cellStyle name="Standard 4 3 3 9 4" xfId="22837"/>
    <cellStyle name="Standard 4 3 3 9 4 2" xfId="22838"/>
    <cellStyle name="Standard 4 3 3 9 5" xfId="22839"/>
    <cellStyle name="Standard 4 3 3 9 6" xfId="22840"/>
    <cellStyle name="Standard 4 3 4" xfId="22841"/>
    <cellStyle name="Standard 4 3 4 10" xfId="22842"/>
    <cellStyle name="Standard 4 3 4 10 2" xfId="22843"/>
    <cellStyle name="Standard 4 3 4 10 3" xfId="22844"/>
    <cellStyle name="Standard 4 3 4 11" xfId="22845"/>
    <cellStyle name="Standard 4 3 4 11 2" xfId="22846"/>
    <cellStyle name="Standard 4 3 4 12" xfId="22847"/>
    <cellStyle name="Standard 4 3 4 13" xfId="22848"/>
    <cellStyle name="Standard 4 3 4 14" xfId="33468"/>
    <cellStyle name="Standard 4 3 4 2" xfId="22849"/>
    <cellStyle name="Standard 4 3 4 2 10" xfId="22850"/>
    <cellStyle name="Standard 4 3 4 2 11" xfId="22851"/>
    <cellStyle name="Standard 4 3 4 2 2" xfId="22852"/>
    <cellStyle name="Standard 4 3 4 2 2 10" xfId="22853"/>
    <cellStyle name="Standard 4 3 4 2 2 2" xfId="22854"/>
    <cellStyle name="Standard 4 3 4 2 2 2 2" xfId="22855"/>
    <cellStyle name="Standard 4 3 4 2 2 2 2 2" xfId="22856"/>
    <cellStyle name="Standard 4 3 4 2 2 2 2 2 2" xfId="22857"/>
    <cellStyle name="Standard 4 3 4 2 2 2 2 2 2 2" xfId="22858"/>
    <cellStyle name="Standard 4 3 4 2 2 2 2 2 2 3" xfId="22859"/>
    <cellStyle name="Standard 4 3 4 2 2 2 2 2 3" xfId="22860"/>
    <cellStyle name="Standard 4 3 4 2 2 2 2 2 3 2" xfId="22861"/>
    <cellStyle name="Standard 4 3 4 2 2 2 2 2 3 3" xfId="22862"/>
    <cellStyle name="Standard 4 3 4 2 2 2 2 2 4" xfId="22863"/>
    <cellStyle name="Standard 4 3 4 2 2 2 2 2 4 2" xfId="22864"/>
    <cellStyle name="Standard 4 3 4 2 2 2 2 2 5" xfId="22865"/>
    <cellStyle name="Standard 4 3 4 2 2 2 2 2 6" xfId="22866"/>
    <cellStyle name="Standard 4 3 4 2 2 2 2 3" xfId="22867"/>
    <cellStyle name="Standard 4 3 4 2 2 2 2 3 2" xfId="22868"/>
    <cellStyle name="Standard 4 3 4 2 2 2 2 3 3" xfId="22869"/>
    <cellStyle name="Standard 4 3 4 2 2 2 2 4" xfId="22870"/>
    <cellStyle name="Standard 4 3 4 2 2 2 2 4 2" xfId="22871"/>
    <cellStyle name="Standard 4 3 4 2 2 2 2 4 3" xfId="22872"/>
    <cellStyle name="Standard 4 3 4 2 2 2 2 5" xfId="22873"/>
    <cellStyle name="Standard 4 3 4 2 2 2 2 5 2" xfId="22874"/>
    <cellStyle name="Standard 4 3 4 2 2 2 2 6" xfId="22875"/>
    <cellStyle name="Standard 4 3 4 2 2 2 2 7" xfId="22876"/>
    <cellStyle name="Standard 4 3 4 2 2 2 3" xfId="22877"/>
    <cellStyle name="Standard 4 3 4 2 2 2 3 2" xfId="22878"/>
    <cellStyle name="Standard 4 3 4 2 2 2 3 2 2" xfId="22879"/>
    <cellStyle name="Standard 4 3 4 2 2 2 3 2 3" xfId="22880"/>
    <cellStyle name="Standard 4 3 4 2 2 2 3 3" xfId="22881"/>
    <cellStyle name="Standard 4 3 4 2 2 2 3 3 2" xfId="22882"/>
    <cellStyle name="Standard 4 3 4 2 2 2 3 3 3" xfId="22883"/>
    <cellStyle name="Standard 4 3 4 2 2 2 3 4" xfId="22884"/>
    <cellStyle name="Standard 4 3 4 2 2 2 3 4 2" xfId="22885"/>
    <cellStyle name="Standard 4 3 4 2 2 2 3 5" xfId="22886"/>
    <cellStyle name="Standard 4 3 4 2 2 2 3 6" xfId="22887"/>
    <cellStyle name="Standard 4 3 4 2 2 2 4" xfId="22888"/>
    <cellStyle name="Standard 4 3 4 2 2 2 4 2" xfId="22889"/>
    <cellStyle name="Standard 4 3 4 2 2 2 4 3" xfId="22890"/>
    <cellStyle name="Standard 4 3 4 2 2 2 5" xfId="22891"/>
    <cellStyle name="Standard 4 3 4 2 2 2 5 2" xfId="22892"/>
    <cellStyle name="Standard 4 3 4 2 2 2 5 3" xfId="22893"/>
    <cellStyle name="Standard 4 3 4 2 2 2 6" xfId="22894"/>
    <cellStyle name="Standard 4 3 4 2 2 2 6 2" xfId="22895"/>
    <cellStyle name="Standard 4 3 4 2 2 2 7" xfId="22896"/>
    <cellStyle name="Standard 4 3 4 2 2 2 8" xfId="22897"/>
    <cellStyle name="Standard 4 3 4 2 2 3" xfId="22898"/>
    <cellStyle name="Standard 4 3 4 2 2 3 2" xfId="22899"/>
    <cellStyle name="Standard 4 3 4 2 2 3 2 2" xfId="22900"/>
    <cellStyle name="Standard 4 3 4 2 2 3 2 2 2" xfId="22901"/>
    <cellStyle name="Standard 4 3 4 2 2 3 2 2 2 2" xfId="22902"/>
    <cellStyle name="Standard 4 3 4 2 2 3 2 2 2 3" xfId="22903"/>
    <cellStyle name="Standard 4 3 4 2 2 3 2 2 3" xfId="22904"/>
    <cellStyle name="Standard 4 3 4 2 2 3 2 2 3 2" xfId="22905"/>
    <cellStyle name="Standard 4 3 4 2 2 3 2 2 3 3" xfId="22906"/>
    <cellStyle name="Standard 4 3 4 2 2 3 2 2 4" xfId="22907"/>
    <cellStyle name="Standard 4 3 4 2 2 3 2 2 4 2" xfId="22908"/>
    <cellStyle name="Standard 4 3 4 2 2 3 2 2 5" xfId="22909"/>
    <cellStyle name="Standard 4 3 4 2 2 3 2 2 6" xfId="22910"/>
    <cellStyle name="Standard 4 3 4 2 2 3 2 3" xfId="22911"/>
    <cellStyle name="Standard 4 3 4 2 2 3 2 3 2" xfId="22912"/>
    <cellStyle name="Standard 4 3 4 2 2 3 2 3 3" xfId="22913"/>
    <cellStyle name="Standard 4 3 4 2 2 3 2 4" xfId="22914"/>
    <cellStyle name="Standard 4 3 4 2 2 3 2 4 2" xfId="22915"/>
    <cellStyle name="Standard 4 3 4 2 2 3 2 4 3" xfId="22916"/>
    <cellStyle name="Standard 4 3 4 2 2 3 2 5" xfId="22917"/>
    <cellStyle name="Standard 4 3 4 2 2 3 2 5 2" xfId="22918"/>
    <cellStyle name="Standard 4 3 4 2 2 3 2 6" xfId="22919"/>
    <cellStyle name="Standard 4 3 4 2 2 3 2 7" xfId="22920"/>
    <cellStyle name="Standard 4 3 4 2 2 3 3" xfId="22921"/>
    <cellStyle name="Standard 4 3 4 2 2 3 3 2" xfId="22922"/>
    <cellStyle name="Standard 4 3 4 2 2 3 3 2 2" xfId="22923"/>
    <cellStyle name="Standard 4 3 4 2 2 3 3 2 3" xfId="22924"/>
    <cellStyle name="Standard 4 3 4 2 2 3 3 3" xfId="22925"/>
    <cellStyle name="Standard 4 3 4 2 2 3 3 3 2" xfId="22926"/>
    <cellStyle name="Standard 4 3 4 2 2 3 3 3 3" xfId="22927"/>
    <cellStyle name="Standard 4 3 4 2 2 3 3 4" xfId="22928"/>
    <cellStyle name="Standard 4 3 4 2 2 3 3 4 2" xfId="22929"/>
    <cellStyle name="Standard 4 3 4 2 2 3 3 5" xfId="22930"/>
    <cellStyle name="Standard 4 3 4 2 2 3 3 6" xfId="22931"/>
    <cellStyle name="Standard 4 3 4 2 2 3 4" xfId="22932"/>
    <cellStyle name="Standard 4 3 4 2 2 3 4 2" xfId="22933"/>
    <cellStyle name="Standard 4 3 4 2 2 3 4 3" xfId="22934"/>
    <cellStyle name="Standard 4 3 4 2 2 3 5" xfId="22935"/>
    <cellStyle name="Standard 4 3 4 2 2 3 5 2" xfId="22936"/>
    <cellStyle name="Standard 4 3 4 2 2 3 5 3" xfId="22937"/>
    <cellStyle name="Standard 4 3 4 2 2 3 6" xfId="22938"/>
    <cellStyle name="Standard 4 3 4 2 2 3 6 2" xfId="22939"/>
    <cellStyle name="Standard 4 3 4 2 2 3 7" xfId="22940"/>
    <cellStyle name="Standard 4 3 4 2 2 3 8" xfId="22941"/>
    <cellStyle name="Standard 4 3 4 2 2 4" xfId="22942"/>
    <cellStyle name="Standard 4 3 4 2 2 4 2" xfId="22943"/>
    <cellStyle name="Standard 4 3 4 2 2 4 2 2" xfId="22944"/>
    <cellStyle name="Standard 4 3 4 2 2 4 2 2 2" xfId="22945"/>
    <cellStyle name="Standard 4 3 4 2 2 4 2 2 3" xfId="22946"/>
    <cellStyle name="Standard 4 3 4 2 2 4 2 3" xfId="22947"/>
    <cellStyle name="Standard 4 3 4 2 2 4 2 3 2" xfId="22948"/>
    <cellStyle name="Standard 4 3 4 2 2 4 2 3 3" xfId="22949"/>
    <cellStyle name="Standard 4 3 4 2 2 4 2 4" xfId="22950"/>
    <cellStyle name="Standard 4 3 4 2 2 4 2 4 2" xfId="22951"/>
    <cellStyle name="Standard 4 3 4 2 2 4 2 5" xfId="22952"/>
    <cellStyle name="Standard 4 3 4 2 2 4 2 6" xfId="22953"/>
    <cellStyle name="Standard 4 3 4 2 2 4 3" xfId="22954"/>
    <cellStyle name="Standard 4 3 4 2 2 4 3 2" xfId="22955"/>
    <cellStyle name="Standard 4 3 4 2 2 4 3 3" xfId="22956"/>
    <cellStyle name="Standard 4 3 4 2 2 4 4" xfId="22957"/>
    <cellStyle name="Standard 4 3 4 2 2 4 4 2" xfId="22958"/>
    <cellStyle name="Standard 4 3 4 2 2 4 4 3" xfId="22959"/>
    <cellStyle name="Standard 4 3 4 2 2 4 5" xfId="22960"/>
    <cellStyle name="Standard 4 3 4 2 2 4 5 2" xfId="22961"/>
    <cellStyle name="Standard 4 3 4 2 2 4 6" xfId="22962"/>
    <cellStyle name="Standard 4 3 4 2 2 4 7" xfId="22963"/>
    <cellStyle name="Standard 4 3 4 2 2 5" xfId="22964"/>
    <cellStyle name="Standard 4 3 4 2 2 5 2" xfId="22965"/>
    <cellStyle name="Standard 4 3 4 2 2 5 2 2" xfId="22966"/>
    <cellStyle name="Standard 4 3 4 2 2 5 2 3" xfId="22967"/>
    <cellStyle name="Standard 4 3 4 2 2 5 3" xfId="22968"/>
    <cellStyle name="Standard 4 3 4 2 2 5 3 2" xfId="22969"/>
    <cellStyle name="Standard 4 3 4 2 2 5 3 3" xfId="22970"/>
    <cellStyle name="Standard 4 3 4 2 2 5 4" xfId="22971"/>
    <cellStyle name="Standard 4 3 4 2 2 5 4 2" xfId="22972"/>
    <cellStyle name="Standard 4 3 4 2 2 5 5" xfId="22973"/>
    <cellStyle name="Standard 4 3 4 2 2 5 6" xfId="22974"/>
    <cellStyle name="Standard 4 3 4 2 2 6" xfId="22975"/>
    <cellStyle name="Standard 4 3 4 2 2 6 2" xfId="22976"/>
    <cellStyle name="Standard 4 3 4 2 2 6 3" xfId="22977"/>
    <cellStyle name="Standard 4 3 4 2 2 7" xfId="22978"/>
    <cellStyle name="Standard 4 3 4 2 2 7 2" xfId="22979"/>
    <cellStyle name="Standard 4 3 4 2 2 7 3" xfId="22980"/>
    <cellStyle name="Standard 4 3 4 2 2 8" xfId="22981"/>
    <cellStyle name="Standard 4 3 4 2 2 8 2" xfId="22982"/>
    <cellStyle name="Standard 4 3 4 2 2 9" xfId="22983"/>
    <cellStyle name="Standard 4 3 4 2 3" xfId="22984"/>
    <cellStyle name="Standard 4 3 4 2 3 2" xfId="22985"/>
    <cellStyle name="Standard 4 3 4 2 3 2 2" xfId="22986"/>
    <cellStyle name="Standard 4 3 4 2 3 2 2 2" xfId="22987"/>
    <cellStyle name="Standard 4 3 4 2 3 2 2 2 2" xfId="22988"/>
    <cellStyle name="Standard 4 3 4 2 3 2 2 2 3" xfId="22989"/>
    <cellStyle name="Standard 4 3 4 2 3 2 2 3" xfId="22990"/>
    <cellStyle name="Standard 4 3 4 2 3 2 2 3 2" xfId="22991"/>
    <cellStyle name="Standard 4 3 4 2 3 2 2 3 3" xfId="22992"/>
    <cellStyle name="Standard 4 3 4 2 3 2 2 4" xfId="22993"/>
    <cellStyle name="Standard 4 3 4 2 3 2 2 4 2" xfId="22994"/>
    <cellStyle name="Standard 4 3 4 2 3 2 2 5" xfId="22995"/>
    <cellStyle name="Standard 4 3 4 2 3 2 2 6" xfId="22996"/>
    <cellStyle name="Standard 4 3 4 2 3 2 3" xfId="22997"/>
    <cellStyle name="Standard 4 3 4 2 3 2 3 2" xfId="22998"/>
    <cellStyle name="Standard 4 3 4 2 3 2 3 3" xfId="22999"/>
    <cellStyle name="Standard 4 3 4 2 3 2 4" xfId="23000"/>
    <cellStyle name="Standard 4 3 4 2 3 2 4 2" xfId="23001"/>
    <cellStyle name="Standard 4 3 4 2 3 2 4 3" xfId="23002"/>
    <cellStyle name="Standard 4 3 4 2 3 2 5" xfId="23003"/>
    <cellStyle name="Standard 4 3 4 2 3 2 5 2" xfId="23004"/>
    <cellStyle name="Standard 4 3 4 2 3 2 6" xfId="23005"/>
    <cellStyle name="Standard 4 3 4 2 3 2 7" xfId="23006"/>
    <cellStyle name="Standard 4 3 4 2 3 3" xfId="23007"/>
    <cellStyle name="Standard 4 3 4 2 3 3 2" xfId="23008"/>
    <cellStyle name="Standard 4 3 4 2 3 3 2 2" xfId="23009"/>
    <cellStyle name="Standard 4 3 4 2 3 3 2 3" xfId="23010"/>
    <cellStyle name="Standard 4 3 4 2 3 3 3" xfId="23011"/>
    <cellStyle name="Standard 4 3 4 2 3 3 3 2" xfId="23012"/>
    <cellStyle name="Standard 4 3 4 2 3 3 3 3" xfId="23013"/>
    <cellStyle name="Standard 4 3 4 2 3 3 4" xfId="23014"/>
    <cellStyle name="Standard 4 3 4 2 3 3 4 2" xfId="23015"/>
    <cellStyle name="Standard 4 3 4 2 3 3 5" xfId="23016"/>
    <cellStyle name="Standard 4 3 4 2 3 3 6" xfId="23017"/>
    <cellStyle name="Standard 4 3 4 2 3 4" xfId="23018"/>
    <cellStyle name="Standard 4 3 4 2 3 4 2" xfId="23019"/>
    <cellStyle name="Standard 4 3 4 2 3 4 3" xfId="23020"/>
    <cellStyle name="Standard 4 3 4 2 3 5" xfId="23021"/>
    <cellStyle name="Standard 4 3 4 2 3 5 2" xfId="23022"/>
    <cellStyle name="Standard 4 3 4 2 3 5 3" xfId="23023"/>
    <cellStyle name="Standard 4 3 4 2 3 6" xfId="23024"/>
    <cellStyle name="Standard 4 3 4 2 3 6 2" xfId="23025"/>
    <cellStyle name="Standard 4 3 4 2 3 7" xfId="23026"/>
    <cellStyle name="Standard 4 3 4 2 3 8" xfId="23027"/>
    <cellStyle name="Standard 4 3 4 2 4" xfId="23028"/>
    <cellStyle name="Standard 4 3 4 2 4 2" xfId="23029"/>
    <cellStyle name="Standard 4 3 4 2 4 2 2" xfId="23030"/>
    <cellStyle name="Standard 4 3 4 2 4 2 2 2" xfId="23031"/>
    <cellStyle name="Standard 4 3 4 2 4 2 2 2 2" xfId="23032"/>
    <cellStyle name="Standard 4 3 4 2 4 2 2 2 3" xfId="23033"/>
    <cellStyle name="Standard 4 3 4 2 4 2 2 3" xfId="23034"/>
    <cellStyle name="Standard 4 3 4 2 4 2 2 3 2" xfId="23035"/>
    <cellStyle name="Standard 4 3 4 2 4 2 2 3 3" xfId="23036"/>
    <cellStyle name="Standard 4 3 4 2 4 2 2 4" xfId="23037"/>
    <cellStyle name="Standard 4 3 4 2 4 2 2 4 2" xfId="23038"/>
    <cellStyle name="Standard 4 3 4 2 4 2 2 5" xfId="23039"/>
    <cellStyle name="Standard 4 3 4 2 4 2 2 6" xfId="23040"/>
    <cellStyle name="Standard 4 3 4 2 4 2 3" xfId="23041"/>
    <cellStyle name="Standard 4 3 4 2 4 2 3 2" xfId="23042"/>
    <cellStyle name="Standard 4 3 4 2 4 2 3 3" xfId="23043"/>
    <cellStyle name="Standard 4 3 4 2 4 2 4" xfId="23044"/>
    <cellStyle name="Standard 4 3 4 2 4 2 4 2" xfId="23045"/>
    <cellStyle name="Standard 4 3 4 2 4 2 4 3" xfId="23046"/>
    <cellStyle name="Standard 4 3 4 2 4 2 5" xfId="23047"/>
    <cellStyle name="Standard 4 3 4 2 4 2 5 2" xfId="23048"/>
    <cellStyle name="Standard 4 3 4 2 4 2 6" xfId="23049"/>
    <cellStyle name="Standard 4 3 4 2 4 2 7" xfId="23050"/>
    <cellStyle name="Standard 4 3 4 2 4 3" xfId="23051"/>
    <cellStyle name="Standard 4 3 4 2 4 3 2" xfId="23052"/>
    <cellStyle name="Standard 4 3 4 2 4 3 2 2" xfId="23053"/>
    <cellStyle name="Standard 4 3 4 2 4 3 2 3" xfId="23054"/>
    <cellStyle name="Standard 4 3 4 2 4 3 3" xfId="23055"/>
    <cellStyle name="Standard 4 3 4 2 4 3 3 2" xfId="23056"/>
    <cellStyle name="Standard 4 3 4 2 4 3 3 3" xfId="23057"/>
    <cellStyle name="Standard 4 3 4 2 4 3 4" xfId="23058"/>
    <cellStyle name="Standard 4 3 4 2 4 3 4 2" xfId="23059"/>
    <cellStyle name="Standard 4 3 4 2 4 3 5" xfId="23060"/>
    <cellStyle name="Standard 4 3 4 2 4 3 6" xfId="23061"/>
    <cellStyle name="Standard 4 3 4 2 4 4" xfId="23062"/>
    <cellStyle name="Standard 4 3 4 2 4 4 2" xfId="23063"/>
    <cellStyle name="Standard 4 3 4 2 4 4 3" xfId="23064"/>
    <cellStyle name="Standard 4 3 4 2 4 5" xfId="23065"/>
    <cellStyle name="Standard 4 3 4 2 4 5 2" xfId="23066"/>
    <cellStyle name="Standard 4 3 4 2 4 5 3" xfId="23067"/>
    <cellStyle name="Standard 4 3 4 2 4 6" xfId="23068"/>
    <cellStyle name="Standard 4 3 4 2 4 6 2" xfId="23069"/>
    <cellStyle name="Standard 4 3 4 2 4 7" xfId="23070"/>
    <cellStyle name="Standard 4 3 4 2 4 8" xfId="23071"/>
    <cellStyle name="Standard 4 3 4 2 5" xfId="23072"/>
    <cellStyle name="Standard 4 3 4 2 5 2" xfId="23073"/>
    <cellStyle name="Standard 4 3 4 2 5 2 2" xfId="23074"/>
    <cellStyle name="Standard 4 3 4 2 5 2 2 2" xfId="23075"/>
    <cellStyle name="Standard 4 3 4 2 5 2 2 3" xfId="23076"/>
    <cellStyle name="Standard 4 3 4 2 5 2 3" xfId="23077"/>
    <cellStyle name="Standard 4 3 4 2 5 2 3 2" xfId="23078"/>
    <cellStyle name="Standard 4 3 4 2 5 2 3 3" xfId="23079"/>
    <cellStyle name="Standard 4 3 4 2 5 2 4" xfId="23080"/>
    <cellStyle name="Standard 4 3 4 2 5 2 4 2" xfId="23081"/>
    <cellStyle name="Standard 4 3 4 2 5 2 5" xfId="23082"/>
    <cellStyle name="Standard 4 3 4 2 5 2 6" xfId="23083"/>
    <cellStyle name="Standard 4 3 4 2 5 3" xfId="23084"/>
    <cellStyle name="Standard 4 3 4 2 5 3 2" xfId="23085"/>
    <cellStyle name="Standard 4 3 4 2 5 3 3" xfId="23086"/>
    <cellStyle name="Standard 4 3 4 2 5 4" xfId="23087"/>
    <cellStyle name="Standard 4 3 4 2 5 4 2" xfId="23088"/>
    <cellStyle name="Standard 4 3 4 2 5 4 3" xfId="23089"/>
    <cellStyle name="Standard 4 3 4 2 5 5" xfId="23090"/>
    <cellStyle name="Standard 4 3 4 2 5 5 2" xfId="23091"/>
    <cellStyle name="Standard 4 3 4 2 5 6" xfId="23092"/>
    <cellStyle name="Standard 4 3 4 2 5 7" xfId="23093"/>
    <cellStyle name="Standard 4 3 4 2 6" xfId="23094"/>
    <cellStyle name="Standard 4 3 4 2 6 2" xfId="23095"/>
    <cellStyle name="Standard 4 3 4 2 6 2 2" xfId="23096"/>
    <cellStyle name="Standard 4 3 4 2 6 2 3" xfId="23097"/>
    <cellStyle name="Standard 4 3 4 2 6 3" xfId="23098"/>
    <cellStyle name="Standard 4 3 4 2 6 3 2" xfId="23099"/>
    <cellStyle name="Standard 4 3 4 2 6 3 3" xfId="23100"/>
    <cellStyle name="Standard 4 3 4 2 6 4" xfId="23101"/>
    <cellStyle name="Standard 4 3 4 2 6 4 2" xfId="23102"/>
    <cellStyle name="Standard 4 3 4 2 6 5" xfId="23103"/>
    <cellStyle name="Standard 4 3 4 2 6 6" xfId="23104"/>
    <cellStyle name="Standard 4 3 4 2 7" xfId="23105"/>
    <cellStyle name="Standard 4 3 4 2 7 2" xfId="23106"/>
    <cellStyle name="Standard 4 3 4 2 7 3" xfId="23107"/>
    <cellStyle name="Standard 4 3 4 2 8" xfId="23108"/>
    <cellStyle name="Standard 4 3 4 2 8 2" xfId="23109"/>
    <cellStyle name="Standard 4 3 4 2 8 3" xfId="23110"/>
    <cellStyle name="Standard 4 3 4 2 9" xfId="23111"/>
    <cellStyle name="Standard 4 3 4 2 9 2" xfId="23112"/>
    <cellStyle name="Standard 4 3 4 3" xfId="23113"/>
    <cellStyle name="Standard 4 3 4 3 10" xfId="23114"/>
    <cellStyle name="Standard 4 3 4 3 11" xfId="23115"/>
    <cellStyle name="Standard 4 3 4 3 2" xfId="23116"/>
    <cellStyle name="Standard 4 3 4 3 2 10" xfId="23117"/>
    <cellStyle name="Standard 4 3 4 3 2 2" xfId="23118"/>
    <cellStyle name="Standard 4 3 4 3 2 2 2" xfId="23119"/>
    <cellStyle name="Standard 4 3 4 3 2 2 2 2" xfId="23120"/>
    <cellStyle name="Standard 4 3 4 3 2 2 2 2 2" xfId="23121"/>
    <cellStyle name="Standard 4 3 4 3 2 2 2 2 2 2" xfId="23122"/>
    <cellStyle name="Standard 4 3 4 3 2 2 2 2 2 3" xfId="23123"/>
    <cellStyle name="Standard 4 3 4 3 2 2 2 2 3" xfId="23124"/>
    <cellStyle name="Standard 4 3 4 3 2 2 2 2 3 2" xfId="23125"/>
    <cellStyle name="Standard 4 3 4 3 2 2 2 2 3 3" xfId="23126"/>
    <cellStyle name="Standard 4 3 4 3 2 2 2 2 4" xfId="23127"/>
    <cellStyle name="Standard 4 3 4 3 2 2 2 2 4 2" xfId="23128"/>
    <cellStyle name="Standard 4 3 4 3 2 2 2 2 5" xfId="23129"/>
    <cellStyle name="Standard 4 3 4 3 2 2 2 2 6" xfId="23130"/>
    <cellStyle name="Standard 4 3 4 3 2 2 2 3" xfId="23131"/>
    <cellStyle name="Standard 4 3 4 3 2 2 2 3 2" xfId="23132"/>
    <cellStyle name="Standard 4 3 4 3 2 2 2 3 3" xfId="23133"/>
    <cellStyle name="Standard 4 3 4 3 2 2 2 4" xfId="23134"/>
    <cellStyle name="Standard 4 3 4 3 2 2 2 4 2" xfId="23135"/>
    <cellStyle name="Standard 4 3 4 3 2 2 2 4 3" xfId="23136"/>
    <cellStyle name="Standard 4 3 4 3 2 2 2 5" xfId="23137"/>
    <cellStyle name="Standard 4 3 4 3 2 2 2 5 2" xfId="23138"/>
    <cellStyle name="Standard 4 3 4 3 2 2 2 6" xfId="23139"/>
    <cellStyle name="Standard 4 3 4 3 2 2 2 7" xfId="23140"/>
    <cellStyle name="Standard 4 3 4 3 2 2 3" xfId="23141"/>
    <cellStyle name="Standard 4 3 4 3 2 2 3 2" xfId="23142"/>
    <cellStyle name="Standard 4 3 4 3 2 2 3 2 2" xfId="23143"/>
    <cellStyle name="Standard 4 3 4 3 2 2 3 2 3" xfId="23144"/>
    <cellStyle name="Standard 4 3 4 3 2 2 3 3" xfId="23145"/>
    <cellStyle name="Standard 4 3 4 3 2 2 3 3 2" xfId="23146"/>
    <cellStyle name="Standard 4 3 4 3 2 2 3 3 3" xfId="23147"/>
    <cellStyle name="Standard 4 3 4 3 2 2 3 4" xfId="23148"/>
    <cellStyle name="Standard 4 3 4 3 2 2 3 4 2" xfId="23149"/>
    <cellStyle name="Standard 4 3 4 3 2 2 3 5" xfId="23150"/>
    <cellStyle name="Standard 4 3 4 3 2 2 3 6" xfId="23151"/>
    <cellStyle name="Standard 4 3 4 3 2 2 4" xfId="23152"/>
    <cellStyle name="Standard 4 3 4 3 2 2 4 2" xfId="23153"/>
    <cellStyle name="Standard 4 3 4 3 2 2 4 3" xfId="23154"/>
    <cellStyle name="Standard 4 3 4 3 2 2 5" xfId="23155"/>
    <cellStyle name="Standard 4 3 4 3 2 2 5 2" xfId="23156"/>
    <cellStyle name="Standard 4 3 4 3 2 2 5 3" xfId="23157"/>
    <cellStyle name="Standard 4 3 4 3 2 2 6" xfId="23158"/>
    <cellStyle name="Standard 4 3 4 3 2 2 6 2" xfId="23159"/>
    <cellStyle name="Standard 4 3 4 3 2 2 7" xfId="23160"/>
    <cellStyle name="Standard 4 3 4 3 2 2 8" xfId="23161"/>
    <cellStyle name="Standard 4 3 4 3 2 3" xfId="23162"/>
    <cellStyle name="Standard 4 3 4 3 2 3 2" xfId="23163"/>
    <cellStyle name="Standard 4 3 4 3 2 3 2 2" xfId="23164"/>
    <cellStyle name="Standard 4 3 4 3 2 3 2 2 2" xfId="23165"/>
    <cellStyle name="Standard 4 3 4 3 2 3 2 2 2 2" xfId="23166"/>
    <cellStyle name="Standard 4 3 4 3 2 3 2 2 2 3" xfId="23167"/>
    <cellStyle name="Standard 4 3 4 3 2 3 2 2 3" xfId="23168"/>
    <cellStyle name="Standard 4 3 4 3 2 3 2 2 3 2" xfId="23169"/>
    <cellStyle name="Standard 4 3 4 3 2 3 2 2 3 3" xfId="23170"/>
    <cellStyle name="Standard 4 3 4 3 2 3 2 2 4" xfId="23171"/>
    <cellStyle name="Standard 4 3 4 3 2 3 2 2 4 2" xfId="23172"/>
    <cellStyle name="Standard 4 3 4 3 2 3 2 2 5" xfId="23173"/>
    <cellStyle name="Standard 4 3 4 3 2 3 2 2 6" xfId="23174"/>
    <cellStyle name="Standard 4 3 4 3 2 3 2 3" xfId="23175"/>
    <cellStyle name="Standard 4 3 4 3 2 3 2 3 2" xfId="23176"/>
    <cellStyle name="Standard 4 3 4 3 2 3 2 3 3" xfId="23177"/>
    <cellStyle name="Standard 4 3 4 3 2 3 2 4" xfId="23178"/>
    <cellStyle name="Standard 4 3 4 3 2 3 2 4 2" xfId="23179"/>
    <cellStyle name="Standard 4 3 4 3 2 3 2 4 3" xfId="23180"/>
    <cellStyle name="Standard 4 3 4 3 2 3 2 5" xfId="23181"/>
    <cellStyle name="Standard 4 3 4 3 2 3 2 5 2" xfId="23182"/>
    <cellStyle name="Standard 4 3 4 3 2 3 2 6" xfId="23183"/>
    <cellStyle name="Standard 4 3 4 3 2 3 2 7" xfId="23184"/>
    <cellStyle name="Standard 4 3 4 3 2 3 3" xfId="23185"/>
    <cellStyle name="Standard 4 3 4 3 2 3 3 2" xfId="23186"/>
    <cellStyle name="Standard 4 3 4 3 2 3 3 2 2" xfId="23187"/>
    <cellStyle name="Standard 4 3 4 3 2 3 3 2 3" xfId="23188"/>
    <cellStyle name="Standard 4 3 4 3 2 3 3 3" xfId="23189"/>
    <cellStyle name="Standard 4 3 4 3 2 3 3 3 2" xfId="23190"/>
    <cellStyle name="Standard 4 3 4 3 2 3 3 3 3" xfId="23191"/>
    <cellStyle name="Standard 4 3 4 3 2 3 3 4" xfId="23192"/>
    <cellStyle name="Standard 4 3 4 3 2 3 3 4 2" xfId="23193"/>
    <cellStyle name="Standard 4 3 4 3 2 3 3 5" xfId="23194"/>
    <cellStyle name="Standard 4 3 4 3 2 3 3 6" xfId="23195"/>
    <cellStyle name="Standard 4 3 4 3 2 3 4" xfId="23196"/>
    <cellStyle name="Standard 4 3 4 3 2 3 4 2" xfId="23197"/>
    <cellStyle name="Standard 4 3 4 3 2 3 4 3" xfId="23198"/>
    <cellStyle name="Standard 4 3 4 3 2 3 5" xfId="23199"/>
    <cellStyle name="Standard 4 3 4 3 2 3 5 2" xfId="23200"/>
    <cellStyle name="Standard 4 3 4 3 2 3 5 3" xfId="23201"/>
    <cellStyle name="Standard 4 3 4 3 2 3 6" xfId="23202"/>
    <cellStyle name="Standard 4 3 4 3 2 3 6 2" xfId="23203"/>
    <cellStyle name="Standard 4 3 4 3 2 3 7" xfId="23204"/>
    <cellStyle name="Standard 4 3 4 3 2 3 8" xfId="23205"/>
    <cellStyle name="Standard 4 3 4 3 2 4" xfId="23206"/>
    <cellStyle name="Standard 4 3 4 3 2 4 2" xfId="23207"/>
    <cellStyle name="Standard 4 3 4 3 2 4 2 2" xfId="23208"/>
    <cellStyle name="Standard 4 3 4 3 2 4 2 2 2" xfId="23209"/>
    <cellStyle name="Standard 4 3 4 3 2 4 2 2 3" xfId="23210"/>
    <cellStyle name="Standard 4 3 4 3 2 4 2 3" xfId="23211"/>
    <cellStyle name="Standard 4 3 4 3 2 4 2 3 2" xfId="23212"/>
    <cellStyle name="Standard 4 3 4 3 2 4 2 3 3" xfId="23213"/>
    <cellStyle name="Standard 4 3 4 3 2 4 2 4" xfId="23214"/>
    <cellStyle name="Standard 4 3 4 3 2 4 2 4 2" xfId="23215"/>
    <cellStyle name="Standard 4 3 4 3 2 4 2 5" xfId="23216"/>
    <cellStyle name="Standard 4 3 4 3 2 4 2 6" xfId="23217"/>
    <cellStyle name="Standard 4 3 4 3 2 4 3" xfId="23218"/>
    <cellStyle name="Standard 4 3 4 3 2 4 3 2" xfId="23219"/>
    <cellStyle name="Standard 4 3 4 3 2 4 3 3" xfId="23220"/>
    <cellStyle name="Standard 4 3 4 3 2 4 4" xfId="23221"/>
    <cellStyle name="Standard 4 3 4 3 2 4 4 2" xfId="23222"/>
    <cellStyle name="Standard 4 3 4 3 2 4 4 3" xfId="23223"/>
    <cellStyle name="Standard 4 3 4 3 2 4 5" xfId="23224"/>
    <cellStyle name="Standard 4 3 4 3 2 4 5 2" xfId="23225"/>
    <cellStyle name="Standard 4 3 4 3 2 4 6" xfId="23226"/>
    <cellStyle name="Standard 4 3 4 3 2 4 7" xfId="23227"/>
    <cellStyle name="Standard 4 3 4 3 2 5" xfId="23228"/>
    <cellStyle name="Standard 4 3 4 3 2 5 2" xfId="23229"/>
    <cellStyle name="Standard 4 3 4 3 2 5 2 2" xfId="23230"/>
    <cellStyle name="Standard 4 3 4 3 2 5 2 3" xfId="23231"/>
    <cellStyle name="Standard 4 3 4 3 2 5 3" xfId="23232"/>
    <cellStyle name="Standard 4 3 4 3 2 5 3 2" xfId="23233"/>
    <cellStyle name="Standard 4 3 4 3 2 5 3 3" xfId="23234"/>
    <cellStyle name="Standard 4 3 4 3 2 5 4" xfId="23235"/>
    <cellStyle name="Standard 4 3 4 3 2 5 4 2" xfId="23236"/>
    <cellStyle name="Standard 4 3 4 3 2 5 5" xfId="23237"/>
    <cellStyle name="Standard 4 3 4 3 2 5 6" xfId="23238"/>
    <cellStyle name="Standard 4 3 4 3 2 6" xfId="23239"/>
    <cellStyle name="Standard 4 3 4 3 2 6 2" xfId="23240"/>
    <cellStyle name="Standard 4 3 4 3 2 6 3" xfId="23241"/>
    <cellStyle name="Standard 4 3 4 3 2 7" xfId="23242"/>
    <cellStyle name="Standard 4 3 4 3 2 7 2" xfId="23243"/>
    <cellStyle name="Standard 4 3 4 3 2 7 3" xfId="23244"/>
    <cellStyle name="Standard 4 3 4 3 2 8" xfId="23245"/>
    <cellStyle name="Standard 4 3 4 3 2 8 2" xfId="23246"/>
    <cellStyle name="Standard 4 3 4 3 2 9" xfId="23247"/>
    <cellStyle name="Standard 4 3 4 3 3" xfId="23248"/>
    <cellStyle name="Standard 4 3 4 3 3 2" xfId="23249"/>
    <cellStyle name="Standard 4 3 4 3 3 2 2" xfId="23250"/>
    <cellStyle name="Standard 4 3 4 3 3 2 2 2" xfId="23251"/>
    <cellStyle name="Standard 4 3 4 3 3 2 2 2 2" xfId="23252"/>
    <cellStyle name="Standard 4 3 4 3 3 2 2 2 3" xfId="23253"/>
    <cellStyle name="Standard 4 3 4 3 3 2 2 3" xfId="23254"/>
    <cellStyle name="Standard 4 3 4 3 3 2 2 3 2" xfId="23255"/>
    <cellStyle name="Standard 4 3 4 3 3 2 2 3 3" xfId="23256"/>
    <cellStyle name="Standard 4 3 4 3 3 2 2 4" xfId="23257"/>
    <cellStyle name="Standard 4 3 4 3 3 2 2 4 2" xfId="23258"/>
    <cellStyle name="Standard 4 3 4 3 3 2 2 5" xfId="23259"/>
    <cellStyle name="Standard 4 3 4 3 3 2 2 6" xfId="23260"/>
    <cellStyle name="Standard 4 3 4 3 3 2 3" xfId="23261"/>
    <cellStyle name="Standard 4 3 4 3 3 2 3 2" xfId="23262"/>
    <cellStyle name="Standard 4 3 4 3 3 2 3 3" xfId="23263"/>
    <cellStyle name="Standard 4 3 4 3 3 2 4" xfId="23264"/>
    <cellStyle name="Standard 4 3 4 3 3 2 4 2" xfId="23265"/>
    <cellStyle name="Standard 4 3 4 3 3 2 4 3" xfId="23266"/>
    <cellStyle name="Standard 4 3 4 3 3 2 5" xfId="23267"/>
    <cellStyle name="Standard 4 3 4 3 3 2 5 2" xfId="23268"/>
    <cellStyle name="Standard 4 3 4 3 3 2 6" xfId="23269"/>
    <cellStyle name="Standard 4 3 4 3 3 2 7" xfId="23270"/>
    <cellStyle name="Standard 4 3 4 3 3 3" xfId="23271"/>
    <cellStyle name="Standard 4 3 4 3 3 3 2" xfId="23272"/>
    <cellStyle name="Standard 4 3 4 3 3 3 2 2" xfId="23273"/>
    <cellStyle name="Standard 4 3 4 3 3 3 2 3" xfId="23274"/>
    <cellStyle name="Standard 4 3 4 3 3 3 3" xfId="23275"/>
    <cellStyle name="Standard 4 3 4 3 3 3 3 2" xfId="23276"/>
    <cellStyle name="Standard 4 3 4 3 3 3 3 3" xfId="23277"/>
    <cellStyle name="Standard 4 3 4 3 3 3 4" xfId="23278"/>
    <cellStyle name="Standard 4 3 4 3 3 3 4 2" xfId="23279"/>
    <cellStyle name="Standard 4 3 4 3 3 3 5" xfId="23280"/>
    <cellStyle name="Standard 4 3 4 3 3 3 6" xfId="23281"/>
    <cellStyle name="Standard 4 3 4 3 3 4" xfId="23282"/>
    <cellStyle name="Standard 4 3 4 3 3 4 2" xfId="23283"/>
    <cellStyle name="Standard 4 3 4 3 3 4 3" xfId="23284"/>
    <cellStyle name="Standard 4 3 4 3 3 5" xfId="23285"/>
    <cellStyle name="Standard 4 3 4 3 3 5 2" xfId="23286"/>
    <cellStyle name="Standard 4 3 4 3 3 5 3" xfId="23287"/>
    <cellStyle name="Standard 4 3 4 3 3 6" xfId="23288"/>
    <cellStyle name="Standard 4 3 4 3 3 6 2" xfId="23289"/>
    <cellStyle name="Standard 4 3 4 3 3 7" xfId="23290"/>
    <cellStyle name="Standard 4 3 4 3 3 8" xfId="23291"/>
    <cellStyle name="Standard 4 3 4 3 4" xfId="23292"/>
    <cellStyle name="Standard 4 3 4 3 4 2" xfId="23293"/>
    <cellStyle name="Standard 4 3 4 3 4 2 2" xfId="23294"/>
    <cellStyle name="Standard 4 3 4 3 4 2 2 2" xfId="23295"/>
    <cellStyle name="Standard 4 3 4 3 4 2 2 2 2" xfId="23296"/>
    <cellStyle name="Standard 4 3 4 3 4 2 2 2 3" xfId="23297"/>
    <cellStyle name="Standard 4 3 4 3 4 2 2 3" xfId="23298"/>
    <cellStyle name="Standard 4 3 4 3 4 2 2 3 2" xfId="23299"/>
    <cellStyle name="Standard 4 3 4 3 4 2 2 3 3" xfId="23300"/>
    <cellStyle name="Standard 4 3 4 3 4 2 2 4" xfId="23301"/>
    <cellStyle name="Standard 4 3 4 3 4 2 2 4 2" xfId="23302"/>
    <cellStyle name="Standard 4 3 4 3 4 2 2 5" xfId="23303"/>
    <cellStyle name="Standard 4 3 4 3 4 2 2 6" xfId="23304"/>
    <cellStyle name="Standard 4 3 4 3 4 2 3" xfId="23305"/>
    <cellStyle name="Standard 4 3 4 3 4 2 3 2" xfId="23306"/>
    <cellStyle name="Standard 4 3 4 3 4 2 3 3" xfId="23307"/>
    <cellStyle name="Standard 4 3 4 3 4 2 4" xfId="23308"/>
    <cellStyle name="Standard 4 3 4 3 4 2 4 2" xfId="23309"/>
    <cellStyle name="Standard 4 3 4 3 4 2 4 3" xfId="23310"/>
    <cellStyle name="Standard 4 3 4 3 4 2 5" xfId="23311"/>
    <cellStyle name="Standard 4 3 4 3 4 2 5 2" xfId="23312"/>
    <cellStyle name="Standard 4 3 4 3 4 2 6" xfId="23313"/>
    <cellStyle name="Standard 4 3 4 3 4 2 7" xfId="23314"/>
    <cellStyle name="Standard 4 3 4 3 4 3" xfId="23315"/>
    <cellStyle name="Standard 4 3 4 3 4 3 2" xfId="23316"/>
    <cellStyle name="Standard 4 3 4 3 4 3 2 2" xfId="23317"/>
    <cellStyle name="Standard 4 3 4 3 4 3 2 3" xfId="23318"/>
    <cellStyle name="Standard 4 3 4 3 4 3 3" xfId="23319"/>
    <cellStyle name="Standard 4 3 4 3 4 3 3 2" xfId="23320"/>
    <cellStyle name="Standard 4 3 4 3 4 3 3 3" xfId="23321"/>
    <cellStyle name="Standard 4 3 4 3 4 3 4" xfId="23322"/>
    <cellStyle name="Standard 4 3 4 3 4 3 4 2" xfId="23323"/>
    <cellStyle name="Standard 4 3 4 3 4 3 5" xfId="23324"/>
    <cellStyle name="Standard 4 3 4 3 4 3 6" xfId="23325"/>
    <cellStyle name="Standard 4 3 4 3 4 4" xfId="23326"/>
    <cellStyle name="Standard 4 3 4 3 4 4 2" xfId="23327"/>
    <cellStyle name="Standard 4 3 4 3 4 4 3" xfId="23328"/>
    <cellStyle name="Standard 4 3 4 3 4 5" xfId="23329"/>
    <cellStyle name="Standard 4 3 4 3 4 5 2" xfId="23330"/>
    <cellStyle name="Standard 4 3 4 3 4 5 3" xfId="23331"/>
    <cellStyle name="Standard 4 3 4 3 4 6" xfId="23332"/>
    <cellStyle name="Standard 4 3 4 3 4 6 2" xfId="23333"/>
    <cellStyle name="Standard 4 3 4 3 4 7" xfId="23334"/>
    <cellStyle name="Standard 4 3 4 3 4 8" xfId="23335"/>
    <cellStyle name="Standard 4 3 4 3 5" xfId="23336"/>
    <cellStyle name="Standard 4 3 4 3 5 2" xfId="23337"/>
    <cellStyle name="Standard 4 3 4 3 5 2 2" xfId="23338"/>
    <cellStyle name="Standard 4 3 4 3 5 2 2 2" xfId="23339"/>
    <cellStyle name="Standard 4 3 4 3 5 2 2 3" xfId="23340"/>
    <cellStyle name="Standard 4 3 4 3 5 2 3" xfId="23341"/>
    <cellStyle name="Standard 4 3 4 3 5 2 3 2" xfId="23342"/>
    <cellStyle name="Standard 4 3 4 3 5 2 3 3" xfId="23343"/>
    <cellStyle name="Standard 4 3 4 3 5 2 4" xfId="23344"/>
    <cellStyle name="Standard 4 3 4 3 5 2 4 2" xfId="23345"/>
    <cellStyle name="Standard 4 3 4 3 5 2 5" xfId="23346"/>
    <cellStyle name="Standard 4 3 4 3 5 2 6" xfId="23347"/>
    <cellStyle name="Standard 4 3 4 3 5 3" xfId="23348"/>
    <cellStyle name="Standard 4 3 4 3 5 3 2" xfId="23349"/>
    <cellStyle name="Standard 4 3 4 3 5 3 3" xfId="23350"/>
    <cellStyle name="Standard 4 3 4 3 5 4" xfId="23351"/>
    <cellStyle name="Standard 4 3 4 3 5 4 2" xfId="23352"/>
    <cellStyle name="Standard 4 3 4 3 5 4 3" xfId="23353"/>
    <cellStyle name="Standard 4 3 4 3 5 5" xfId="23354"/>
    <cellStyle name="Standard 4 3 4 3 5 5 2" xfId="23355"/>
    <cellStyle name="Standard 4 3 4 3 5 6" xfId="23356"/>
    <cellStyle name="Standard 4 3 4 3 5 7" xfId="23357"/>
    <cellStyle name="Standard 4 3 4 3 6" xfId="23358"/>
    <cellStyle name="Standard 4 3 4 3 6 2" xfId="23359"/>
    <cellStyle name="Standard 4 3 4 3 6 2 2" xfId="23360"/>
    <cellStyle name="Standard 4 3 4 3 6 2 3" xfId="23361"/>
    <cellStyle name="Standard 4 3 4 3 6 3" xfId="23362"/>
    <cellStyle name="Standard 4 3 4 3 6 3 2" xfId="23363"/>
    <cellStyle name="Standard 4 3 4 3 6 3 3" xfId="23364"/>
    <cellStyle name="Standard 4 3 4 3 6 4" xfId="23365"/>
    <cellStyle name="Standard 4 3 4 3 6 4 2" xfId="23366"/>
    <cellStyle name="Standard 4 3 4 3 6 5" xfId="23367"/>
    <cellStyle name="Standard 4 3 4 3 6 6" xfId="23368"/>
    <cellStyle name="Standard 4 3 4 3 7" xfId="23369"/>
    <cellStyle name="Standard 4 3 4 3 7 2" xfId="23370"/>
    <cellStyle name="Standard 4 3 4 3 7 3" xfId="23371"/>
    <cellStyle name="Standard 4 3 4 3 8" xfId="23372"/>
    <cellStyle name="Standard 4 3 4 3 8 2" xfId="23373"/>
    <cellStyle name="Standard 4 3 4 3 8 3" xfId="23374"/>
    <cellStyle name="Standard 4 3 4 3 9" xfId="23375"/>
    <cellStyle name="Standard 4 3 4 3 9 2" xfId="23376"/>
    <cellStyle name="Standard 4 3 4 4" xfId="23377"/>
    <cellStyle name="Standard 4 3 4 4 10" xfId="23378"/>
    <cellStyle name="Standard 4 3 4 4 2" xfId="23379"/>
    <cellStyle name="Standard 4 3 4 4 2 2" xfId="23380"/>
    <cellStyle name="Standard 4 3 4 4 2 2 2" xfId="23381"/>
    <cellStyle name="Standard 4 3 4 4 2 2 2 2" xfId="23382"/>
    <cellStyle name="Standard 4 3 4 4 2 2 2 2 2" xfId="23383"/>
    <cellStyle name="Standard 4 3 4 4 2 2 2 2 3" xfId="23384"/>
    <cellStyle name="Standard 4 3 4 4 2 2 2 3" xfId="23385"/>
    <cellStyle name="Standard 4 3 4 4 2 2 2 3 2" xfId="23386"/>
    <cellStyle name="Standard 4 3 4 4 2 2 2 3 3" xfId="23387"/>
    <cellStyle name="Standard 4 3 4 4 2 2 2 4" xfId="23388"/>
    <cellStyle name="Standard 4 3 4 4 2 2 2 4 2" xfId="23389"/>
    <cellStyle name="Standard 4 3 4 4 2 2 2 5" xfId="23390"/>
    <cellStyle name="Standard 4 3 4 4 2 2 2 6" xfId="23391"/>
    <cellStyle name="Standard 4 3 4 4 2 2 3" xfId="23392"/>
    <cellStyle name="Standard 4 3 4 4 2 2 3 2" xfId="23393"/>
    <cellStyle name="Standard 4 3 4 4 2 2 3 3" xfId="23394"/>
    <cellStyle name="Standard 4 3 4 4 2 2 4" xfId="23395"/>
    <cellStyle name="Standard 4 3 4 4 2 2 4 2" xfId="23396"/>
    <cellStyle name="Standard 4 3 4 4 2 2 4 3" xfId="23397"/>
    <cellStyle name="Standard 4 3 4 4 2 2 5" xfId="23398"/>
    <cellStyle name="Standard 4 3 4 4 2 2 5 2" xfId="23399"/>
    <cellStyle name="Standard 4 3 4 4 2 2 6" xfId="23400"/>
    <cellStyle name="Standard 4 3 4 4 2 2 7" xfId="23401"/>
    <cellStyle name="Standard 4 3 4 4 2 3" xfId="23402"/>
    <cellStyle name="Standard 4 3 4 4 2 3 2" xfId="23403"/>
    <cellStyle name="Standard 4 3 4 4 2 3 2 2" xfId="23404"/>
    <cellStyle name="Standard 4 3 4 4 2 3 2 3" xfId="23405"/>
    <cellStyle name="Standard 4 3 4 4 2 3 3" xfId="23406"/>
    <cellStyle name="Standard 4 3 4 4 2 3 3 2" xfId="23407"/>
    <cellStyle name="Standard 4 3 4 4 2 3 3 3" xfId="23408"/>
    <cellStyle name="Standard 4 3 4 4 2 3 4" xfId="23409"/>
    <cellStyle name="Standard 4 3 4 4 2 3 4 2" xfId="23410"/>
    <cellStyle name="Standard 4 3 4 4 2 3 5" xfId="23411"/>
    <cellStyle name="Standard 4 3 4 4 2 3 6" xfId="23412"/>
    <cellStyle name="Standard 4 3 4 4 2 4" xfId="23413"/>
    <cellStyle name="Standard 4 3 4 4 2 4 2" xfId="23414"/>
    <cellStyle name="Standard 4 3 4 4 2 4 3" xfId="23415"/>
    <cellStyle name="Standard 4 3 4 4 2 5" xfId="23416"/>
    <cellStyle name="Standard 4 3 4 4 2 5 2" xfId="23417"/>
    <cellStyle name="Standard 4 3 4 4 2 5 3" xfId="23418"/>
    <cellStyle name="Standard 4 3 4 4 2 6" xfId="23419"/>
    <cellStyle name="Standard 4 3 4 4 2 6 2" xfId="23420"/>
    <cellStyle name="Standard 4 3 4 4 2 7" xfId="23421"/>
    <cellStyle name="Standard 4 3 4 4 2 8" xfId="23422"/>
    <cellStyle name="Standard 4 3 4 4 3" xfId="23423"/>
    <cellStyle name="Standard 4 3 4 4 3 2" xfId="23424"/>
    <cellStyle name="Standard 4 3 4 4 3 2 2" xfId="23425"/>
    <cellStyle name="Standard 4 3 4 4 3 2 2 2" xfId="23426"/>
    <cellStyle name="Standard 4 3 4 4 3 2 2 2 2" xfId="23427"/>
    <cellStyle name="Standard 4 3 4 4 3 2 2 2 3" xfId="23428"/>
    <cellStyle name="Standard 4 3 4 4 3 2 2 3" xfId="23429"/>
    <cellStyle name="Standard 4 3 4 4 3 2 2 3 2" xfId="23430"/>
    <cellStyle name="Standard 4 3 4 4 3 2 2 3 3" xfId="23431"/>
    <cellStyle name="Standard 4 3 4 4 3 2 2 4" xfId="23432"/>
    <cellStyle name="Standard 4 3 4 4 3 2 2 4 2" xfId="23433"/>
    <cellStyle name="Standard 4 3 4 4 3 2 2 5" xfId="23434"/>
    <cellStyle name="Standard 4 3 4 4 3 2 2 6" xfId="23435"/>
    <cellStyle name="Standard 4 3 4 4 3 2 3" xfId="23436"/>
    <cellStyle name="Standard 4 3 4 4 3 2 3 2" xfId="23437"/>
    <cellStyle name="Standard 4 3 4 4 3 2 3 3" xfId="23438"/>
    <cellStyle name="Standard 4 3 4 4 3 2 4" xfId="23439"/>
    <cellStyle name="Standard 4 3 4 4 3 2 4 2" xfId="23440"/>
    <cellStyle name="Standard 4 3 4 4 3 2 4 3" xfId="23441"/>
    <cellStyle name="Standard 4 3 4 4 3 2 5" xfId="23442"/>
    <cellStyle name="Standard 4 3 4 4 3 2 5 2" xfId="23443"/>
    <cellStyle name="Standard 4 3 4 4 3 2 6" xfId="23444"/>
    <cellStyle name="Standard 4 3 4 4 3 2 7" xfId="23445"/>
    <cellStyle name="Standard 4 3 4 4 3 3" xfId="23446"/>
    <cellStyle name="Standard 4 3 4 4 3 3 2" xfId="23447"/>
    <cellStyle name="Standard 4 3 4 4 3 3 2 2" xfId="23448"/>
    <cellStyle name="Standard 4 3 4 4 3 3 2 3" xfId="23449"/>
    <cellStyle name="Standard 4 3 4 4 3 3 3" xfId="23450"/>
    <cellStyle name="Standard 4 3 4 4 3 3 3 2" xfId="23451"/>
    <cellStyle name="Standard 4 3 4 4 3 3 3 3" xfId="23452"/>
    <cellStyle name="Standard 4 3 4 4 3 3 4" xfId="23453"/>
    <cellStyle name="Standard 4 3 4 4 3 3 4 2" xfId="23454"/>
    <cellStyle name="Standard 4 3 4 4 3 3 5" xfId="23455"/>
    <cellStyle name="Standard 4 3 4 4 3 3 6" xfId="23456"/>
    <cellStyle name="Standard 4 3 4 4 3 4" xfId="23457"/>
    <cellStyle name="Standard 4 3 4 4 3 4 2" xfId="23458"/>
    <cellStyle name="Standard 4 3 4 4 3 4 3" xfId="23459"/>
    <cellStyle name="Standard 4 3 4 4 3 5" xfId="23460"/>
    <cellStyle name="Standard 4 3 4 4 3 5 2" xfId="23461"/>
    <cellStyle name="Standard 4 3 4 4 3 5 3" xfId="23462"/>
    <cellStyle name="Standard 4 3 4 4 3 6" xfId="23463"/>
    <cellStyle name="Standard 4 3 4 4 3 6 2" xfId="23464"/>
    <cellStyle name="Standard 4 3 4 4 3 7" xfId="23465"/>
    <cellStyle name="Standard 4 3 4 4 3 8" xfId="23466"/>
    <cellStyle name="Standard 4 3 4 4 4" xfId="23467"/>
    <cellStyle name="Standard 4 3 4 4 4 2" xfId="23468"/>
    <cellStyle name="Standard 4 3 4 4 4 2 2" xfId="23469"/>
    <cellStyle name="Standard 4 3 4 4 4 2 2 2" xfId="23470"/>
    <cellStyle name="Standard 4 3 4 4 4 2 2 3" xfId="23471"/>
    <cellStyle name="Standard 4 3 4 4 4 2 3" xfId="23472"/>
    <cellStyle name="Standard 4 3 4 4 4 2 3 2" xfId="23473"/>
    <cellStyle name="Standard 4 3 4 4 4 2 3 3" xfId="23474"/>
    <cellStyle name="Standard 4 3 4 4 4 2 4" xfId="23475"/>
    <cellStyle name="Standard 4 3 4 4 4 2 4 2" xfId="23476"/>
    <cellStyle name="Standard 4 3 4 4 4 2 5" xfId="23477"/>
    <cellStyle name="Standard 4 3 4 4 4 2 6" xfId="23478"/>
    <cellStyle name="Standard 4 3 4 4 4 3" xfId="23479"/>
    <cellStyle name="Standard 4 3 4 4 4 3 2" xfId="23480"/>
    <cellStyle name="Standard 4 3 4 4 4 3 3" xfId="23481"/>
    <cellStyle name="Standard 4 3 4 4 4 4" xfId="23482"/>
    <cellStyle name="Standard 4 3 4 4 4 4 2" xfId="23483"/>
    <cellStyle name="Standard 4 3 4 4 4 4 3" xfId="23484"/>
    <cellStyle name="Standard 4 3 4 4 4 5" xfId="23485"/>
    <cellStyle name="Standard 4 3 4 4 4 5 2" xfId="23486"/>
    <cellStyle name="Standard 4 3 4 4 4 6" xfId="23487"/>
    <cellStyle name="Standard 4 3 4 4 4 7" xfId="23488"/>
    <cellStyle name="Standard 4 3 4 4 5" xfId="23489"/>
    <cellStyle name="Standard 4 3 4 4 5 2" xfId="23490"/>
    <cellStyle name="Standard 4 3 4 4 5 2 2" xfId="23491"/>
    <cellStyle name="Standard 4 3 4 4 5 2 3" xfId="23492"/>
    <cellStyle name="Standard 4 3 4 4 5 3" xfId="23493"/>
    <cellStyle name="Standard 4 3 4 4 5 3 2" xfId="23494"/>
    <cellStyle name="Standard 4 3 4 4 5 3 3" xfId="23495"/>
    <cellStyle name="Standard 4 3 4 4 5 4" xfId="23496"/>
    <cellStyle name="Standard 4 3 4 4 5 4 2" xfId="23497"/>
    <cellStyle name="Standard 4 3 4 4 5 5" xfId="23498"/>
    <cellStyle name="Standard 4 3 4 4 5 6" xfId="23499"/>
    <cellStyle name="Standard 4 3 4 4 6" xfId="23500"/>
    <cellStyle name="Standard 4 3 4 4 6 2" xfId="23501"/>
    <cellStyle name="Standard 4 3 4 4 6 3" xfId="23502"/>
    <cellStyle name="Standard 4 3 4 4 7" xfId="23503"/>
    <cellStyle name="Standard 4 3 4 4 7 2" xfId="23504"/>
    <cellStyle name="Standard 4 3 4 4 7 3" xfId="23505"/>
    <cellStyle name="Standard 4 3 4 4 8" xfId="23506"/>
    <cellStyle name="Standard 4 3 4 4 8 2" xfId="23507"/>
    <cellStyle name="Standard 4 3 4 4 9" xfId="23508"/>
    <cellStyle name="Standard 4 3 4 5" xfId="23509"/>
    <cellStyle name="Standard 4 3 4 5 2" xfId="23510"/>
    <cellStyle name="Standard 4 3 4 5 2 2" xfId="23511"/>
    <cellStyle name="Standard 4 3 4 5 2 2 2" xfId="23512"/>
    <cellStyle name="Standard 4 3 4 5 2 2 2 2" xfId="23513"/>
    <cellStyle name="Standard 4 3 4 5 2 2 2 3" xfId="23514"/>
    <cellStyle name="Standard 4 3 4 5 2 2 3" xfId="23515"/>
    <cellStyle name="Standard 4 3 4 5 2 2 3 2" xfId="23516"/>
    <cellStyle name="Standard 4 3 4 5 2 2 3 3" xfId="23517"/>
    <cellStyle name="Standard 4 3 4 5 2 2 4" xfId="23518"/>
    <cellStyle name="Standard 4 3 4 5 2 2 4 2" xfId="23519"/>
    <cellStyle name="Standard 4 3 4 5 2 2 5" xfId="23520"/>
    <cellStyle name="Standard 4 3 4 5 2 2 6" xfId="23521"/>
    <cellStyle name="Standard 4 3 4 5 2 3" xfId="23522"/>
    <cellStyle name="Standard 4 3 4 5 2 3 2" xfId="23523"/>
    <cellStyle name="Standard 4 3 4 5 2 3 3" xfId="23524"/>
    <cellStyle name="Standard 4 3 4 5 2 4" xfId="23525"/>
    <cellStyle name="Standard 4 3 4 5 2 4 2" xfId="23526"/>
    <cellStyle name="Standard 4 3 4 5 2 4 3" xfId="23527"/>
    <cellStyle name="Standard 4 3 4 5 2 5" xfId="23528"/>
    <cellStyle name="Standard 4 3 4 5 2 5 2" xfId="23529"/>
    <cellStyle name="Standard 4 3 4 5 2 6" xfId="23530"/>
    <cellStyle name="Standard 4 3 4 5 2 7" xfId="23531"/>
    <cellStyle name="Standard 4 3 4 5 3" xfId="23532"/>
    <cellStyle name="Standard 4 3 4 5 3 2" xfId="23533"/>
    <cellStyle name="Standard 4 3 4 5 3 2 2" xfId="23534"/>
    <cellStyle name="Standard 4 3 4 5 3 2 3" xfId="23535"/>
    <cellStyle name="Standard 4 3 4 5 3 3" xfId="23536"/>
    <cellStyle name="Standard 4 3 4 5 3 3 2" xfId="23537"/>
    <cellStyle name="Standard 4 3 4 5 3 3 3" xfId="23538"/>
    <cellStyle name="Standard 4 3 4 5 3 4" xfId="23539"/>
    <cellStyle name="Standard 4 3 4 5 3 4 2" xfId="23540"/>
    <cellStyle name="Standard 4 3 4 5 3 5" xfId="23541"/>
    <cellStyle name="Standard 4 3 4 5 3 6" xfId="23542"/>
    <cellStyle name="Standard 4 3 4 5 4" xfId="23543"/>
    <cellStyle name="Standard 4 3 4 5 4 2" xfId="23544"/>
    <cellStyle name="Standard 4 3 4 5 4 3" xfId="23545"/>
    <cellStyle name="Standard 4 3 4 5 5" xfId="23546"/>
    <cellStyle name="Standard 4 3 4 5 5 2" xfId="23547"/>
    <cellStyle name="Standard 4 3 4 5 5 3" xfId="23548"/>
    <cellStyle name="Standard 4 3 4 5 6" xfId="23549"/>
    <cellStyle name="Standard 4 3 4 5 6 2" xfId="23550"/>
    <cellStyle name="Standard 4 3 4 5 7" xfId="23551"/>
    <cellStyle name="Standard 4 3 4 5 8" xfId="23552"/>
    <cellStyle name="Standard 4 3 4 6" xfId="23553"/>
    <cellStyle name="Standard 4 3 4 6 2" xfId="23554"/>
    <cellStyle name="Standard 4 3 4 6 2 2" xfId="23555"/>
    <cellStyle name="Standard 4 3 4 6 2 2 2" xfId="23556"/>
    <cellStyle name="Standard 4 3 4 6 2 2 2 2" xfId="23557"/>
    <cellStyle name="Standard 4 3 4 6 2 2 2 3" xfId="23558"/>
    <cellStyle name="Standard 4 3 4 6 2 2 3" xfId="23559"/>
    <cellStyle name="Standard 4 3 4 6 2 2 3 2" xfId="23560"/>
    <cellStyle name="Standard 4 3 4 6 2 2 3 3" xfId="23561"/>
    <cellStyle name="Standard 4 3 4 6 2 2 4" xfId="23562"/>
    <cellStyle name="Standard 4 3 4 6 2 2 4 2" xfId="23563"/>
    <cellStyle name="Standard 4 3 4 6 2 2 5" xfId="23564"/>
    <cellStyle name="Standard 4 3 4 6 2 2 6" xfId="23565"/>
    <cellStyle name="Standard 4 3 4 6 2 3" xfId="23566"/>
    <cellStyle name="Standard 4 3 4 6 2 3 2" xfId="23567"/>
    <cellStyle name="Standard 4 3 4 6 2 3 3" xfId="23568"/>
    <cellStyle name="Standard 4 3 4 6 2 4" xfId="23569"/>
    <cellStyle name="Standard 4 3 4 6 2 4 2" xfId="23570"/>
    <cellStyle name="Standard 4 3 4 6 2 4 3" xfId="23571"/>
    <cellStyle name="Standard 4 3 4 6 2 5" xfId="23572"/>
    <cellStyle name="Standard 4 3 4 6 2 5 2" xfId="23573"/>
    <cellStyle name="Standard 4 3 4 6 2 6" xfId="23574"/>
    <cellStyle name="Standard 4 3 4 6 2 7" xfId="23575"/>
    <cellStyle name="Standard 4 3 4 6 3" xfId="23576"/>
    <cellStyle name="Standard 4 3 4 6 3 2" xfId="23577"/>
    <cellStyle name="Standard 4 3 4 6 3 2 2" xfId="23578"/>
    <cellStyle name="Standard 4 3 4 6 3 2 3" xfId="23579"/>
    <cellStyle name="Standard 4 3 4 6 3 3" xfId="23580"/>
    <cellStyle name="Standard 4 3 4 6 3 3 2" xfId="23581"/>
    <cellStyle name="Standard 4 3 4 6 3 3 3" xfId="23582"/>
    <cellStyle name="Standard 4 3 4 6 3 4" xfId="23583"/>
    <cellStyle name="Standard 4 3 4 6 3 4 2" xfId="23584"/>
    <cellStyle name="Standard 4 3 4 6 3 5" xfId="23585"/>
    <cellStyle name="Standard 4 3 4 6 3 6" xfId="23586"/>
    <cellStyle name="Standard 4 3 4 6 4" xfId="23587"/>
    <cellStyle name="Standard 4 3 4 6 4 2" xfId="23588"/>
    <cellStyle name="Standard 4 3 4 6 4 3" xfId="23589"/>
    <cellStyle name="Standard 4 3 4 6 5" xfId="23590"/>
    <cellStyle name="Standard 4 3 4 6 5 2" xfId="23591"/>
    <cellStyle name="Standard 4 3 4 6 5 3" xfId="23592"/>
    <cellStyle name="Standard 4 3 4 6 6" xfId="23593"/>
    <cellStyle name="Standard 4 3 4 6 6 2" xfId="23594"/>
    <cellStyle name="Standard 4 3 4 6 7" xfId="23595"/>
    <cellStyle name="Standard 4 3 4 6 8" xfId="23596"/>
    <cellStyle name="Standard 4 3 4 7" xfId="23597"/>
    <cellStyle name="Standard 4 3 4 7 2" xfId="23598"/>
    <cellStyle name="Standard 4 3 4 7 2 2" xfId="23599"/>
    <cellStyle name="Standard 4 3 4 7 2 2 2" xfId="23600"/>
    <cellStyle name="Standard 4 3 4 7 2 2 3" xfId="23601"/>
    <cellStyle name="Standard 4 3 4 7 2 3" xfId="23602"/>
    <cellStyle name="Standard 4 3 4 7 2 3 2" xfId="23603"/>
    <cellStyle name="Standard 4 3 4 7 2 3 3" xfId="23604"/>
    <cellStyle name="Standard 4 3 4 7 2 4" xfId="23605"/>
    <cellStyle name="Standard 4 3 4 7 2 4 2" xfId="23606"/>
    <cellStyle name="Standard 4 3 4 7 2 5" xfId="23607"/>
    <cellStyle name="Standard 4 3 4 7 2 6" xfId="23608"/>
    <cellStyle name="Standard 4 3 4 7 3" xfId="23609"/>
    <cellStyle name="Standard 4 3 4 7 3 2" xfId="23610"/>
    <cellStyle name="Standard 4 3 4 7 3 3" xfId="23611"/>
    <cellStyle name="Standard 4 3 4 7 4" xfId="23612"/>
    <cellStyle name="Standard 4 3 4 7 4 2" xfId="23613"/>
    <cellStyle name="Standard 4 3 4 7 4 3" xfId="23614"/>
    <cellStyle name="Standard 4 3 4 7 5" xfId="23615"/>
    <cellStyle name="Standard 4 3 4 7 5 2" xfId="23616"/>
    <cellStyle name="Standard 4 3 4 7 6" xfId="23617"/>
    <cellStyle name="Standard 4 3 4 7 7" xfId="23618"/>
    <cellStyle name="Standard 4 3 4 8" xfId="23619"/>
    <cellStyle name="Standard 4 3 4 8 2" xfId="23620"/>
    <cellStyle name="Standard 4 3 4 8 2 2" xfId="23621"/>
    <cellStyle name="Standard 4 3 4 8 2 3" xfId="23622"/>
    <cellStyle name="Standard 4 3 4 8 3" xfId="23623"/>
    <cellStyle name="Standard 4 3 4 8 3 2" xfId="23624"/>
    <cellStyle name="Standard 4 3 4 8 3 3" xfId="23625"/>
    <cellStyle name="Standard 4 3 4 8 4" xfId="23626"/>
    <cellStyle name="Standard 4 3 4 8 4 2" xfId="23627"/>
    <cellStyle name="Standard 4 3 4 8 5" xfId="23628"/>
    <cellStyle name="Standard 4 3 4 8 6" xfId="23629"/>
    <cellStyle name="Standard 4 3 4 9" xfId="23630"/>
    <cellStyle name="Standard 4 3 4 9 2" xfId="23631"/>
    <cellStyle name="Standard 4 3 4 9 3" xfId="23632"/>
    <cellStyle name="Standard 4 3 5" xfId="23633"/>
    <cellStyle name="Standard 4 3 5 10" xfId="23634"/>
    <cellStyle name="Standard 4 3 5 10 2" xfId="23635"/>
    <cellStyle name="Standard 4 3 5 11" xfId="23636"/>
    <cellStyle name="Standard 4 3 5 12" xfId="23637"/>
    <cellStyle name="Standard 4 3 5 2" xfId="23638"/>
    <cellStyle name="Standard 4 3 5 2 10" xfId="23639"/>
    <cellStyle name="Standard 4 3 5 2 11" xfId="23640"/>
    <cellStyle name="Standard 4 3 5 2 2" xfId="23641"/>
    <cellStyle name="Standard 4 3 5 2 2 10" xfId="23642"/>
    <cellStyle name="Standard 4 3 5 2 2 2" xfId="23643"/>
    <cellStyle name="Standard 4 3 5 2 2 2 2" xfId="23644"/>
    <cellStyle name="Standard 4 3 5 2 2 2 2 2" xfId="23645"/>
    <cellStyle name="Standard 4 3 5 2 2 2 2 2 2" xfId="23646"/>
    <cellStyle name="Standard 4 3 5 2 2 2 2 2 2 2" xfId="23647"/>
    <cellStyle name="Standard 4 3 5 2 2 2 2 2 2 3" xfId="23648"/>
    <cellStyle name="Standard 4 3 5 2 2 2 2 2 3" xfId="23649"/>
    <cellStyle name="Standard 4 3 5 2 2 2 2 2 3 2" xfId="23650"/>
    <cellStyle name="Standard 4 3 5 2 2 2 2 2 3 3" xfId="23651"/>
    <cellStyle name="Standard 4 3 5 2 2 2 2 2 4" xfId="23652"/>
    <cellStyle name="Standard 4 3 5 2 2 2 2 2 4 2" xfId="23653"/>
    <cellStyle name="Standard 4 3 5 2 2 2 2 2 5" xfId="23654"/>
    <cellStyle name="Standard 4 3 5 2 2 2 2 2 6" xfId="23655"/>
    <cellStyle name="Standard 4 3 5 2 2 2 2 3" xfId="23656"/>
    <cellStyle name="Standard 4 3 5 2 2 2 2 3 2" xfId="23657"/>
    <cellStyle name="Standard 4 3 5 2 2 2 2 3 3" xfId="23658"/>
    <cellStyle name="Standard 4 3 5 2 2 2 2 4" xfId="23659"/>
    <cellStyle name="Standard 4 3 5 2 2 2 2 4 2" xfId="23660"/>
    <cellStyle name="Standard 4 3 5 2 2 2 2 4 3" xfId="23661"/>
    <cellStyle name="Standard 4 3 5 2 2 2 2 5" xfId="23662"/>
    <cellStyle name="Standard 4 3 5 2 2 2 2 5 2" xfId="23663"/>
    <cellStyle name="Standard 4 3 5 2 2 2 2 6" xfId="23664"/>
    <cellStyle name="Standard 4 3 5 2 2 2 2 7" xfId="23665"/>
    <cellStyle name="Standard 4 3 5 2 2 2 3" xfId="23666"/>
    <cellStyle name="Standard 4 3 5 2 2 2 3 2" xfId="23667"/>
    <cellStyle name="Standard 4 3 5 2 2 2 3 2 2" xfId="23668"/>
    <cellStyle name="Standard 4 3 5 2 2 2 3 2 3" xfId="23669"/>
    <cellStyle name="Standard 4 3 5 2 2 2 3 3" xfId="23670"/>
    <cellStyle name="Standard 4 3 5 2 2 2 3 3 2" xfId="23671"/>
    <cellStyle name="Standard 4 3 5 2 2 2 3 3 3" xfId="23672"/>
    <cellStyle name="Standard 4 3 5 2 2 2 3 4" xfId="23673"/>
    <cellStyle name="Standard 4 3 5 2 2 2 3 4 2" xfId="23674"/>
    <cellStyle name="Standard 4 3 5 2 2 2 3 5" xfId="23675"/>
    <cellStyle name="Standard 4 3 5 2 2 2 3 6" xfId="23676"/>
    <cellStyle name="Standard 4 3 5 2 2 2 4" xfId="23677"/>
    <cellStyle name="Standard 4 3 5 2 2 2 4 2" xfId="23678"/>
    <cellStyle name="Standard 4 3 5 2 2 2 4 3" xfId="23679"/>
    <cellStyle name="Standard 4 3 5 2 2 2 5" xfId="23680"/>
    <cellStyle name="Standard 4 3 5 2 2 2 5 2" xfId="23681"/>
    <cellStyle name="Standard 4 3 5 2 2 2 5 3" xfId="23682"/>
    <cellStyle name="Standard 4 3 5 2 2 2 6" xfId="23683"/>
    <cellStyle name="Standard 4 3 5 2 2 2 6 2" xfId="23684"/>
    <cellStyle name="Standard 4 3 5 2 2 2 7" xfId="23685"/>
    <cellStyle name="Standard 4 3 5 2 2 2 8" xfId="23686"/>
    <cellStyle name="Standard 4 3 5 2 2 3" xfId="23687"/>
    <cellStyle name="Standard 4 3 5 2 2 3 2" xfId="23688"/>
    <cellStyle name="Standard 4 3 5 2 2 3 2 2" xfId="23689"/>
    <cellStyle name="Standard 4 3 5 2 2 3 2 2 2" xfId="23690"/>
    <cellStyle name="Standard 4 3 5 2 2 3 2 2 2 2" xfId="23691"/>
    <cellStyle name="Standard 4 3 5 2 2 3 2 2 2 3" xfId="23692"/>
    <cellStyle name="Standard 4 3 5 2 2 3 2 2 3" xfId="23693"/>
    <cellStyle name="Standard 4 3 5 2 2 3 2 2 3 2" xfId="23694"/>
    <cellStyle name="Standard 4 3 5 2 2 3 2 2 3 3" xfId="23695"/>
    <cellStyle name="Standard 4 3 5 2 2 3 2 2 4" xfId="23696"/>
    <cellStyle name="Standard 4 3 5 2 2 3 2 2 4 2" xfId="23697"/>
    <cellStyle name="Standard 4 3 5 2 2 3 2 2 5" xfId="23698"/>
    <cellStyle name="Standard 4 3 5 2 2 3 2 2 6" xfId="23699"/>
    <cellStyle name="Standard 4 3 5 2 2 3 2 3" xfId="23700"/>
    <cellStyle name="Standard 4 3 5 2 2 3 2 3 2" xfId="23701"/>
    <cellStyle name="Standard 4 3 5 2 2 3 2 3 3" xfId="23702"/>
    <cellStyle name="Standard 4 3 5 2 2 3 2 4" xfId="23703"/>
    <cellStyle name="Standard 4 3 5 2 2 3 2 4 2" xfId="23704"/>
    <cellStyle name="Standard 4 3 5 2 2 3 2 4 3" xfId="23705"/>
    <cellStyle name="Standard 4 3 5 2 2 3 2 5" xfId="23706"/>
    <cellStyle name="Standard 4 3 5 2 2 3 2 5 2" xfId="23707"/>
    <cellStyle name="Standard 4 3 5 2 2 3 2 6" xfId="23708"/>
    <cellStyle name="Standard 4 3 5 2 2 3 2 7" xfId="23709"/>
    <cellStyle name="Standard 4 3 5 2 2 3 3" xfId="23710"/>
    <cellStyle name="Standard 4 3 5 2 2 3 3 2" xfId="23711"/>
    <cellStyle name="Standard 4 3 5 2 2 3 3 2 2" xfId="23712"/>
    <cellStyle name="Standard 4 3 5 2 2 3 3 2 3" xfId="23713"/>
    <cellStyle name="Standard 4 3 5 2 2 3 3 3" xfId="23714"/>
    <cellStyle name="Standard 4 3 5 2 2 3 3 3 2" xfId="23715"/>
    <cellStyle name="Standard 4 3 5 2 2 3 3 3 3" xfId="23716"/>
    <cellStyle name="Standard 4 3 5 2 2 3 3 4" xfId="23717"/>
    <cellStyle name="Standard 4 3 5 2 2 3 3 4 2" xfId="23718"/>
    <cellStyle name="Standard 4 3 5 2 2 3 3 5" xfId="23719"/>
    <cellStyle name="Standard 4 3 5 2 2 3 3 6" xfId="23720"/>
    <cellStyle name="Standard 4 3 5 2 2 3 4" xfId="23721"/>
    <cellStyle name="Standard 4 3 5 2 2 3 4 2" xfId="23722"/>
    <cellStyle name="Standard 4 3 5 2 2 3 4 3" xfId="23723"/>
    <cellStyle name="Standard 4 3 5 2 2 3 5" xfId="23724"/>
    <cellStyle name="Standard 4 3 5 2 2 3 5 2" xfId="23725"/>
    <cellStyle name="Standard 4 3 5 2 2 3 5 3" xfId="23726"/>
    <cellStyle name="Standard 4 3 5 2 2 3 6" xfId="23727"/>
    <cellStyle name="Standard 4 3 5 2 2 3 6 2" xfId="23728"/>
    <cellStyle name="Standard 4 3 5 2 2 3 7" xfId="23729"/>
    <cellStyle name="Standard 4 3 5 2 2 3 8" xfId="23730"/>
    <cellStyle name="Standard 4 3 5 2 2 4" xfId="23731"/>
    <cellStyle name="Standard 4 3 5 2 2 4 2" xfId="23732"/>
    <cellStyle name="Standard 4 3 5 2 2 4 2 2" xfId="23733"/>
    <cellStyle name="Standard 4 3 5 2 2 4 2 2 2" xfId="23734"/>
    <cellStyle name="Standard 4 3 5 2 2 4 2 2 3" xfId="23735"/>
    <cellStyle name="Standard 4 3 5 2 2 4 2 3" xfId="23736"/>
    <cellStyle name="Standard 4 3 5 2 2 4 2 3 2" xfId="23737"/>
    <cellStyle name="Standard 4 3 5 2 2 4 2 3 3" xfId="23738"/>
    <cellStyle name="Standard 4 3 5 2 2 4 2 4" xfId="23739"/>
    <cellStyle name="Standard 4 3 5 2 2 4 2 4 2" xfId="23740"/>
    <cellStyle name="Standard 4 3 5 2 2 4 2 5" xfId="23741"/>
    <cellStyle name="Standard 4 3 5 2 2 4 2 6" xfId="23742"/>
    <cellStyle name="Standard 4 3 5 2 2 4 3" xfId="23743"/>
    <cellStyle name="Standard 4 3 5 2 2 4 3 2" xfId="23744"/>
    <cellStyle name="Standard 4 3 5 2 2 4 3 3" xfId="23745"/>
    <cellStyle name="Standard 4 3 5 2 2 4 4" xfId="23746"/>
    <cellStyle name="Standard 4 3 5 2 2 4 4 2" xfId="23747"/>
    <cellStyle name="Standard 4 3 5 2 2 4 4 3" xfId="23748"/>
    <cellStyle name="Standard 4 3 5 2 2 4 5" xfId="23749"/>
    <cellStyle name="Standard 4 3 5 2 2 4 5 2" xfId="23750"/>
    <cellStyle name="Standard 4 3 5 2 2 4 6" xfId="23751"/>
    <cellStyle name="Standard 4 3 5 2 2 4 7" xfId="23752"/>
    <cellStyle name="Standard 4 3 5 2 2 5" xfId="23753"/>
    <cellStyle name="Standard 4 3 5 2 2 5 2" xfId="23754"/>
    <cellStyle name="Standard 4 3 5 2 2 5 2 2" xfId="23755"/>
    <cellStyle name="Standard 4 3 5 2 2 5 2 3" xfId="23756"/>
    <cellStyle name="Standard 4 3 5 2 2 5 3" xfId="23757"/>
    <cellStyle name="Standard 4 3 5 2 2 5 3 2" xfId="23758"/>
    <cellStyle name="Standard 4 3 5 2 2 5 3 3" xfId="23759"/>
    <cellStyle name="Standard 4 3 5 2 2 5 4" xfId="23760"/>
    <cellStyle name="Standard 4 3 5 2 2 5 4 2" xfId="23761"/>
    <cellStyle name="Standard 4 3 5 2 2 5 5" xfId="23762"/>
    <cellStyle name="Standard 4 3 5 2 2 5 6" xfId="23763"/>
    <cellStyle name="Standard 4 3 5 2 2 6" xfId="23764"/>
    <cellStyle name="Standard 4 3 5 2 2 6 2" xfId="23765"/>
    <cellStyle name="Standard 4 3 5 2 2 6 3" xfId="23766"/>
    <cellStyle name="Standard 4 3 5 2 2 7" xfId="23767"/>
    <cellStyle name="Standard 4 3 5 2 2 7 2" xfId="23768"/>
    <cellStyle name="Standard 4 3 5 2 2 7 3" xfId="23769"/>
    <cellStyle name="Standard 4 3 5 2 2 8" xfId="23770"/>
    <cellStyle name="Standard 4 3 5 2 2 8 2" xfId="23771"/>
    <cellStyle name="Standard 4 3 5 2 2 9" xfId="23772"/>
    <cellStyle name="Standard 4 3 5 2 3" xfId="23773"/>
    <cellStyle name="Standard 4 3 5 2 3 2" xfId="23774"/>
    <cellStyle name="Standard 4 3 5 2 3 2 2" xfId="23775"/>
    <cellStyle name="Standard 4 3 5 2 3 2 2 2" xfId="23776"/>
    <cellStyle name="Standard 4 3 5 2 3 2 2 2 2" xfId="23777"/>
    <cellStyle name="Standard 4 3 5 2 3 2 2 2 3" xfId="23778"/>
    <cellStyle name="Standard 4 3 5 2 3 2 2 3" xfId="23779"/>
    <cellStyle name="Standard 4 3 5 2 3 2 2 3 2" xfId="23780"/>
    <cellStyle name="Standard 4 3 5 2 3 2 2 3 3" xfId="23781"/>
    <cellStyle name="Standard 4 3 5 2 3 2 2 4" xfId="23782"/>
    <cellStyle name="Standard 4 3 5 2 3 2 2 4 2" xfId="23783"/>
    <cellStyle name="Standard 4 3 5 2 3 2 2 5" xfId="23784"/>
    <cellStyle name="Standard 4 3 5 2 3 2 2 6" xfId="23785"/>
    <cellStyle name="Standard 4 3 5 2 3 2 3" xfId="23786"/>
    <cellStyle name="Standard 4 3 5 2 3 2 3 2" xfId="23787"/>
    <cellStyle name="Standard 4 3 5 2 3 2 3 3" xfId="23788"/>
    <cellStyle name="Standard 4 3 5 2 3 2 4" xfId="23789"/>
    <cellStyle name="Standard 4 3 5 2 3 2 4 2" xfId="23790"/>
    <cellStyle name="Standard 4 3 5 2 3 2 4 3" xfId="23791"/>
    <cellStyle name="Standard 4 3 5 2 3 2 5" xfId="23792"/>
    <cellStyle name="Standard 4 3 5 2 3 2 5 2" xfId="23793"/>
    <cellStyle name="Standard 4 3 5 2 3 2 6" xfId="23794"/>
    <cellStyle name="Standard 4 3 5 2 3 2 7" xfId="23795"/>
    <cellStyle name="Standard 4 3 5 2 3 3" xfId="23796"/>
    <cellStyle name="Standard 4 3 5 2 3 3 2" xfId="23797"/>
    <cellStyle name="Standard 4 3 5 2 3 3 2 2" xfId="23798"/>
    <cellStyle name="Standard 4 3 5 2 3 3 2 3" xfId="23799"/>
    <cellStyle name="Standard 4 3 5 2 3 3 3" xfId="23800"/>
    <cellStyle name="Standard 4 3 5 2 3 3 3 2" xfId="23801"/>
    <cellStyle name="Standard 4 3 5 2 3 3 3 3" xfId="23802"/>
    <cellStyle name="Standard 4 3 5 2 3 3 4" xfId="23803"/>
    <cellStyle name="Standard 4 3 5 2 3 3 4 2" xfId="23804"/>
    <cellStyle name="Standard 4 3 5 2 3 3 5" xfId="23805"/>
    <cellStyle name="Standard 4 3 5 2 3 3 6" xfId="23806"/>
    <cellStyle name="Standard 4 3 5 2 3 4" xfId="23807"/>
    <cellStyle name="Standard 4 3 5 2 3 4 2" xfId="23808"/>
    <cellStyle name="Standard 4 3 5 2 3 4 3" xfId="23809"/>
    <cellStyle name="Standard 4 3 5 2 3 5" xfId="23810"/>
    <cellStyle name="Standard 4 3 5 2 3 5 2" xfId="23811"/>
    <cellStyle name="Standard 4 3 5 2 3 5 3" xfId="23812"/>
    <cellStyle name="Standard 4 3 5 2 3 6" xfId="23813"/>
    <cellStyle name="Standard 4 3 5 2 3 6 2" xfId="23814"/>
    <cellStyle name="Standard 4 3 5 2 3 7" xfId="23815"/>
    <cellStyle name="Standard 4 3 5 2 3 8" xfId="23816"/>
    <cellStyle name="Standard 4 3 5 2 4" xfId="23817"/>
    <cellStyle name="Standard 4 3 5 2 4 2" xfId="23818"/>
    <cellStyle name="Standard 4 3 5 2 4 2 2" xfId="23819"/>
    <cellStyle name="Standard 4 3 5 2 4 2 2 2" xfId="23820"/>
    <cellStyle name="Standard 4 3 5 2 4 2 2 2 2" xfId="23821"/>
    <cellStyle name="Standard 4 3 5 2 4 2 2 2 3" xfId="23822"/>
    <cellStyle name="Standard 4 3 5 2 4 2 2 3" xfId="23823"/>
    <cellStyle name="Standard 4 3 5 2 4 2 2 3 2" xfId="23824"/>
    <cellStyle name="Standard 4 3 5 2 4 2 2 3 3" xfId="23825"/>
    <cellStyle name="Standard 4 3 5 2 4 2 2 4" xfId="23826"/>
    <cellStyle name="Standard 4 3 5 2 4 2 2 4 2" xfId="23827"/>
    <cellStyle name="Standard 4 3 5 2 4 2 2 5" xfId="23828"/>
    <cellStyle name="Standard 4 3 5 2 4 2 2 6" xfId="23829"/>
    <cellStyle name="Standard 4 3 5 2 4 2 3" xfId="23830"/>
    <cellStyle name="Standard 4 3 5 2 4 2 3 2" xfId="23831"/>
    <cellStyle name="Standard 4 3 5 2 4 2 3 3" xfId="23832"/>
    <cellStyle name="Standard 4 3 5 2 4 2 4" xfId="23833"/>
    <cellStyle name="Standard 4 3 5 2 4 2 4 2" xfId="23834"/>
    <cellStyle name="Standard 4 3 5 2 4 2 4 3" xfId="23835"/>
    <cellStyle name="Standard 4 3 5 2 4 2 5" xfId="23836"/>
    <cellStyle name="Standard 4 3 5 2 4 2 5 2" xfId="23837"/>
    <cellStyle name="Standard 4 3 5 2 4 2 6" xfId="23838"/>
    <cellStyle name="Standard 4 3 5 2 4 2 7" xfId="23839"/>
    <cellStyle name="Standard 4 3 5 2 4 3" xfId="23840"/>
    <cellStyle name="Standard 4 3 5 2 4 3 2" xfId="23841"/>
    <cellStyle name="Standard 4 3 5 2 4 3 2 2" xfId="23842"/>
    <cellStyle name="Standard 4 3 5 2 4 3 2 3" xfId="23843"/>
    <cellStyle name="Standard 4 3 5 2 4 3 3" xfId="23844"/>
    <cellStyle name="Standard 4 3 5 2 4 3 3 2" xfId="23845"/>
    <cellStyle name="Standard 4 3 5 2 4 3 3 3" xfId="23846"/>
    <cellStyle name="Standard 4 3 5 2 4 3 4" xfId="23847"/>
    <cellStyle name="Standard 4 3 5 2 4 3 4 2" xfId="23848"/>
    <cellStyle name="Standard 4 3 5 2 4 3 5" xfId="23849"/>
    <cellStyle name="Standard 4 3 5 2 4 3 6" xfId="23850"/>
    <cellStyle name="Standard 4 3 5 2 4 4" xfId="23851"/>
    <cellStyle name="Standard 4 3 5 2 4 4 2" xfId="23852"/>
    <cellStyle name="Standard 4 3 5 2 4 4 3" xfId="23853"/>
    <cellStyle name="Standard 4 3 5 2 4 5" xfId="23854"/>
    <cellStyle name="Standard 4 3 5 2 4 5 2" xfId="23855"/>
    <cellStyle name="Standard 4 3 5 2 4 5 3" xfId="23856"/>
    <cellStyle name="Standard 4 3 5 2 4 6" xfId="23857"/>
    <cellStyle name="Standard 4 3 5 2 4 6 2" xfId="23858"/>
    <cellStyle name="Standard 4 3 5 2 4 7" xfId="23859"/>
    <cellStyle name="Standard 4 3 5 2 4 8" xfId="23860"/>
    <cellStyle name="Standard 4 3 5 2 5" xfId="23861"/>
    <cellStyle name="Standard 4 3 5 2 5 2" xfId="23862"/>
    <cellStyle name="Standard 4 3 5 2 5 2 2" xfId="23863"/>
    <cellStyle name="Standard 4 3 5 2 5 2 2 2" xfId="23864"/>
    <cellStyle name="Standard 4 3 5 2 5 2 2 3" xfId="23865"/>
    <cellStyle name="Standard 4 3 5 2 5 2 3" xfId="23866"/>
    <cellStyle name="Standard 4 3 5 2 5 2 3 2" xfId="23867"/>
    <cellStyle name="Standard 4 3 5 2 5 2 3 3" xfId="23868"/>
    <cellStyle name="Standard 4 3 5 2 5 2 4" xfId="23869"/>
    <cellStyle name="Standard 4 3 5 2 5 2 4 2" xfId="23870"/>
    <cellStyle name="Standard 4 3 5 2 5 2 5" xfId="23871"/>
    <cellStyle name="Standard 4 3 5 2 5 2 6" xfId="23872"/>
    <cellStyle name="Standard 4 3 5 2 5 3" xfId="23873"/>
    <cellStyle name="Standard 4 3 5 2 5 3 2" xfId="23874"/>
    <cellStyle name="Standard 4 3 5 2 5 3 3" xfId="23875"/>
    <cellStyle name="Standard 4 3 5 2 5 4" xfId="23876"/>
    <cellStyle name="Standard 4 3 5 2 5 4 2" xfId="23877"/>
    <cellStyle name="Standard 4 3 5 2 5 4 3" xfId="23878"/>
    <cellStyle name="Standard 4 3 5 2 5 5" xfId="23879"/>
    <cellStyle name="Standard 4 3 5 2 5 5 2" xfId="23880"/>
    <cellStyle name="Standard 4 3 5 2 5 6" xfId="23881"/>
    <cellStyle name="Standard 4 3 5 2 5 7" xfId="23882"/>
    <cellStyle name="Standard 4 3 5 2 6" xfId="23883"/>
    <cellStyle name="Standard 4 3 5 2 6 2" xfId="23884"/>
    <cellStyle name="Standard 4 3 5 2 6 2 2" xfId="23885"/>
    <cellStyle name="Standard 4 3 5 2 6 2 3" xfId="23886"/>
    <cellStyle name="Standard 4 3 5 2 6 3" xfId="23887"/>
    <cellStyle name="Standard 4 3 5 2 6 3 2" xfId="23888"/>
    <cellStyle name="Standard 4 3 5 2 6 3 3" xfId="23889"/>
    <cellStyle name="Standard 4 3 5 2 6 4" xfId="23890"/>
    <cellStyle name="Standard 4 3 5 2 6 4 2" xfId="23891"/>
    <cellStyle name="Standard 4 3 5 2 6 5" xfId="23892"/>
    <cellStyle name="Standard 4 3 5 2 6 6" xfId="23893"/>
    <cellStyle name="Standard 4 3 5 2 7" xfId="23894"/>
    <cellStyle name="Standard 4 3 5 2 7 2" xfId="23895"/>
    <cellStyle name="Standard 4 3 5 2 7 3" xfId="23896"/>
    <cellStyle name="Standard 4 3 5 2 8" xfId="23897"/>
    <cellStyle name="Standard 4 3 5 2 8 2" xfId="23898"/>
    <cellStyle name="Standard 4 3 5 2 8 3" xfId="23899"/>
    <cellStyle name="Standard 4 3 5 2 9" xfId="23900"/>
    <cellStyle name="Standard 4 3 5 2 9 2" xfId="23901"/>
    <cellStyle name="Standard 4 3 5 3" xfId="23902"/>
    <cellStyle name="Standard 4 3 5 3 10" xfId="23903"/>
    <cellStyle name="Standard 4 3 5 3 2" xfId="23904"/>
    <cellStyle name="Standard 4 3 5 3 2 2" xfId="23905"/>
    <cellStyle name="Standard 4 3 5 3 2 2 2" xfId="23906"/>
    <cellStyle name="Standard 4 3 5 3 2 2 2 2" xfId="23907"/>
    <cellStyle name="Standard 4 3 5 3 2 2 2 2 2" xfId="23908"/>
    <cellStyle name="Standard 4 3 5 3 2 2 2 2 3" xfId="23909"/>
    <cellStyle name="Standard 4 3 5 3 2 2 2 3" xfId="23910"/>
    <cellStyle name="Standard 4 3 5 3 2 2 2 3 2" xfId="23911"/>
    <cellStyle name="Standard 4 3 5 3 2 2 2 3 3" xfId="23912"/>
    <cellStyle name="Standard 4 3 5 3 2 2 2 4" xfId="23913"/>
    <cellStyle name="Standard 4 3 5 3 2 2 2 4 2" xfId="23914"/>
    <cellStyle name="Standard 4 3 5 3 2 2 2 5" xfId="23915"/>
    <cellStyle name="Standard 4 3 5 3 2 2 2 6" xfId="23916"/>
    <cellStyle name="Standard 4 3 5 3 2 2 3" xfId="23917"/>
    <cellStyle name="Standard 4 3 5 3 2 2 3 2" xfId="23918"/>
    <cellStyle name="Standard 4 3 5 3 2 2 3 3" xfId="23919"/>
    <cellStyle name="Standard 4 3 5 3 2 2 4" xfId="23920"/>
    <cellStyle name="Standard 4 3 5 3 2 2 4 2" xfId="23921"/>
    <cellStyle name="Standard 4 3 5 3 2 2 4 3" xfId="23922"/>
    <cellStyle name="Standard 4 3 5 3 2 2 5" xfId="23923"/>
    <cellStyle name="Standard 4 3 5 3 2 2 5 2" xfId="23924"/>
    <cellStyle name="Standard 4 3 5 3 2 2 6" xfId="23925"/>
    <cellStyle name="Standard 4 3 5 3 2 2 7" xfId="23926"/>
    <cellStyle name="Standard 4 3 5 3 2 3" xfId="23927"/>
    <cellStyle name="Standard 4 3 5 3 2 3 2" xfId="23928"/>
    <cellStyle name="Standard 4 3 5 3 2 3 2 2" xfId="23929"/>
    <cellStyle name="Standard 4 3 5 3 2 3 2 3" xfId="23930"/>
    <cellStyle name="Standard 4 3 5 3 2 3 3" xfId="23931"/>
    <cellStyle name="Standard 4 3 5 3 2 3 3 2" xfId="23932"/>
    <cellStyle name="Standard 4 3 5 3 2 3 3 3" xfId="23933"/>
    <cellStyle name="Standard 4 3 5 3 2 3 4" xfId="23934"/>
    <cellStyle name="Standard 4 3 5 3 2 3 4 2" xfId="23935"/>
    <cellStyle name="Standard 4 3 5 3 2 3 5" xfId="23936"/>
    <cellStyle name="Standard 4 3 5 3 2 3 6" xfId="23937"/>
    <cellStyle name="Standard 4 3 5 3 2 4" xfId="23938"/>
    <cellStyle name="Standard 4 3 5 3 2 4 2" xfId="23939"/>
    <cellStyle name="Standard 4 3 5 3 2 4 3" xfId="23940"/>
    <cellStyle name="Standard 4 3 5 3 2 5" xfId="23941"/>
    <cellStyle name="Standard 4 3 5 3 2 5 2" xfId="23942"/>
    <cellStyle name="Standard 4 3 5 3 2 5 3" xfId="23943"/>
    <cellStyle name="Standard 4 3 5 3 2 6" xfId="23944"/>
    <cellStyle name="Standard 4 3 5 3 2 6 2" xfId="23945"/>
    <cellStyle name="Standard 4 3 5 3 2 7" xfId="23946"/>
    <cellStyle name="Standard 4 3 5 3 2 8" xfId="23947"/>
    <cellStyle name="Standard 4 3 5 3 3" xfId="23948"/>
    <cellStyle name="Standard 4 3 5 3 3 2" xfId="23949"/>
    <cellStyle name="Standard 4 3 5 3 3 2 2" xfId="23950"/>
    <cellStyle name="Standard 4 3 5 3 3 2 2 2" xfId="23951"/>
    <cellStyle name="Standard 4 3 5 3 3 2 2 2 2" xfId="23952"/>
    <cellStyle name="Standard 4 3 5 3 3 2 2 2 3" xfId="23953"/>
    <cellStyle name="Standard 4 3 5 3 3 2 2 3" xfId="23954"/>
    <cellStyle name="Standard 4 3 5 3 3 2 2 3 2" xfId="23955"/>
    <cellStyle name="Standard 4 3 5 3 3 2 2 3 3" xfId="23956"/>
    <cellStyle name="Standard 4 3 5 3 3 2 2 4" xfId="23957"/>
    <cellStyle name="Standard 4 3 5 3 3 2 2 4 2" xfId="23958"/>
    <cellStyle name="Standard 4 3 5 3 3 2 2 5" xfId="23959"/>
    <cellStyle name="Standard 4 3 5 3 3 2 2 6" xfId="23960"/>
    <cellStyle name="Standard 4 3 5 3 3 2 3" xfId="23961"/>
    <cellStyle name="Standard 4 3 5 3 3 2 3 2" xfId="23962"/>
    <cellStyle name="Standard 4 3 5 3 3 2 3 3" xfId="23963"/>
    <cellStyle name="Standard 4 3 5 3 3 2 4" xfId="23964"/>
    <cellStyle name="Standard 4 3 5 3 3 2 4 2" xfId="23965"/>
    <cellStyle name="Standard 4 3 5 3 3 2 4 3" xfId="23966"/>
    <cellStyle name="Standard 4 3 5 3 3 2 5" xfId="23967"/>
    <cellStyle name="Standard 4 3 5 3 3 2 5 2" xfId="23968"/>
    <cellStyle name="Standard 4 3 5 3 3 2 6" xfId="23969"/>
    <cellStyle name="Standard 4 3 5 3 3 2 7" xfId="23970"/>
    <cellStyle name="Standard 4 3 5 3 3 3" xfId="23971"/>
    <cellStyle name="Standard 4 3 5 3 3 3 2" xfId="23972"/>
    <cellStyle name="Standard 4 3 5 3 3 3 2 2" xfId="23973"/>
    <cellStyle name="Standard 4 3 5 3 3 3 2 3" xfId="23974"/>
    <cellStyle name="Standard 4 3 5 3 3 3 3" xfId="23975"/>
    <cellStyle name="Standard 4 3 5 3 3 3 3 2" xfId="23976"/>
    <cellStyle name="Standard 4 3 5 3 3 3 3 3" xfId="23977"/>
    <cellStyle name="Standard 4 3 5 3 3 3 4" xfId="23978"/>
    <cellStyle name="Standard 4 3 5 3 3 3 4 2" xfId="23979"/>
    <cellStyle name="Standard 4 3 5 3 3 3 5" xfId="23980"/>
    <cellStyle name="Standard 4 3 5 3 3 3 6" xfId="23981"/>
    <cellStyle name="Standard 4 3 5 3 3 4" xfId="23982"/>
    <cellStyle name="Standard 4 3 5 3 3 4 2" xfId="23983"/>
    <cellStyle name="Standard 4 3 5 3 3 4 3" xfId="23984"/>
    <cellStyle name="Standard 4 3 5 3 3 5" xfId="23985"/>
    <cellStyle name="Standard 4 3 5 3 3 5 2" xfId="23986"/>
    <cellStyle name="Standard 4 3 5 3 3 5 3" xfId="23987"/>
    <cellStyle name="Standard 4 3 5 3 3 6" xfId="23988"/>
    <cellStyle name="Standard 4 3 5 3 3 6 2" xfId="23989"/>
    <cellStyle name="Standard 4 3 5 3 3 7" xfId="23990"/>
    <cellStyle name="Standard 4 3 5 3 3 8" xfId="23991"/>
    <cellStyle name="Standard 4 3 5 3 4" xfId="23992"/>
    <cellStyle name="Standard 4 3 5 3 4 2" xfId="23993"/>
    <cellStyle name="Standard 4 3 5 3 4 2 2" xfId="23994"/>
    <cellStyle name="Standard 4 3 5 3 4 2 2 2" xfId="23995"/>
    <cellStyle name="Standard 4 3 5 3 4 2 2 3" xfId="23996"/>
    <cellStyle name="Standard 4 3 5 3 4 2 3" xfId="23997"/>
    <cellStyle name="Standard 4 3 5 3 4 2 3 2" xfId="23998"/>
    <cellStyle name="Standard 4 3 5 3 4 2 3 3" xfId="23999"/>
    <cellStyle name="Standard 4 3 5 3 4 2 4" xfId="24000"/>
    <cellStyle name="Standard 4 3 5 3 4 2 4 2" xfId="24001"/>
    <cellStyle name="Standard 4 3 5 3 4 2 5" xfId="24002"/>
    <cellStyle name="Standard 4 3 5 3 4 2 6" xfId="24003"/>
    <cellStyle name="Standard 4 3 5 3 4 3" xfId="24004"/>
    <cellStyle name="Standard 4 3 5 3 4 3 2" xfId="24005"/>
    <cellStyle name="Standard 4 3 5 3 4 3 3" xfId="24006"/>
    <cellStyle name="Standard 4 3 5 3 4 4" xfId="24007"/>
    <cellStyle name="Standard 4 3 5 3 4 4 2" xfId="24008"/>
    <cellStyle name="Standard 4 3 5 3 4 4 3" xfId="24009"/>
    <cellStyle name="Standard 4 3 5 3 4 5" xfId="24010"/>
    <cellStyle name="Standard 4 3 5 3 4 5 2" xfId="24011"/>
    <cellStyle name="Standard 4 3 5 3 4 6" xfId="24012"/>
    <cellStyle name="Standard 4 3 5 3 4 7" xfId="24013"/>
    <cellStyle name="Standard 4 3 5 3 5" xfId="24014"/>
    <cellStyle name="Standard 4 3 5 3 5 2" xfId="24015"/>
    <cellStyle name="Standard 4 3 5 3 5 2 2" xfId="24016"/>
    <cellStyle name="Standard 4 3 5 3 5 2 3" xfId="24017"/>
    <cellStyle name="Standard 4 3 5 3 5 3" xfId="24018"/>
    <cellStyle name="Standard 4 3 5 3 5 3 2" xfId="24019"/>
    <cellStyle name="Standard 4 3 5 3 5 3 3" xfId="24020"/>
    <cellStyle name="Standard 4 3 5 3 5 4" xfId="24021"/>
    <cellStyle name="Standard 4 3 5 3 5 4 2" xfId="24022"/>
    <cellStyle name="Standard 4 3 5 3 5 5" xfId="24023"/>
    <cellStyle name="Standard 4 3 5 3 5 6" xfId="24024"/>
    <cellStyle name="Standard 4 3 5 3 6" xfId="24025"/>
    <cellStyle name="Standard 4 3 5 3 6 2" xfId="24026"/>
    <cellStyle name="Standard 4 3 5 3 6 3" xfId="24027"/>
    <cellStyle name="Standard 4 3 5 3 7" xfId="24028"/>
    <cellStyle name="Standard 4 3 5 3 7 2" xfId="24029"/>
    <cellStyle name="Standard 4 3 5 3 7 3" xfId="24030"/>
    <cellStyle name="Standard 4 3 5 3 8" xfId="24031"/>
    <cellStyle name="Standard 4 3 5 3 8 2" xfId="24032"/>
    <cellStyle name="Standard 4 3 5 3 9" xfId="24033"/>
    <cellStyle name="Standard 4 3 5 4" xfId="24034"/>
    <cellStyle name="Standard 4 3 5 4 2" xfId="24035"/>
    <cellStyle name="Standard 4 3 5 4 2 2" xfId="24036"/>
    <cellStyle name="Standard 4 3 5 4 2 2 2" xfId="24037"/>
    <cellStyle name="Standard 4 3 5 4 2 2 2 2" xfId="24038"/>
    <cellStyle name="Standard 4 3 5 4 2 2 2 3" xfId="24039"/>
    <cellStyle name="Standard 4 3 5 4 2 2 3" xfId="24040"/>
    <cellStyle name="Standard 4 3 5 4 2 2 3 2" xfId="24041"/>
    <cellStyle name="Standard 4 3 5 4 2 2 3 3" xfId="24042"/>
    <cellStyle name="Standard 4 3 5 4 2 2 4" xfId="24043"/>
    <cellStyle name="Standard 4 3 5 4 2 2 4 2" xfId="24044"/>
    <cellStyle name="Standard 4 3 5 4 2 2 5" xfId="24045"/>
    <cellStyle name="Standard 4 3 5 4 2 2 6" xfId="24046"/>
    <cellStyle name="Standard 4 3 5 4 2 3" xfId="24047"/>
    <cellStyle name="Standard 4 3 5 4 2 3 2" xfId="24048"/>
    <cellStyle name="Standard 4 3 5 4 2 3 3" xfId="24049"/>
    <cellStyle name="Standard 4 3 5 4 2 4" xfId="24050"/>
    <cellStyle name="Standard 4 3 5 4 2 4 2" xfId="24051"/>
    <cellStyle name="Standard 4 3 5 4 2 4 3" xfId="24052"/>
    <cellStyle name="Standard 4 3 5 4 2 5" xfId="24053"/>
    <cellStyle name="Standard 4 3 5 4 2 5 2" xfId="24054"/>
    <cellStyle name="Standard 4 3 5 4 2 6" xfId="24055"/>
    <cellStyle name="Standard 4 3 5 4 2 7" xfId="24056"/>
    <cellStyle name="Standard 4 3 5 4 3" xfId="24057"/>
    <cellStyle name="Standard 4 3 5 4 3 2" xfId="24058"/>
    <cellStyle name="Standard 4 3 5 4 3 2 2" xfId="24059"/>
    <cellStyle name="Standard 4 3 5 4 3 2 3" xfId="24060"/>
    <cellStyle name="Standard 4 3 5 4 3 3" xfId="24061"/>
    <cellStyle name="Standard 4 3 5 4 3 3 2" xfId="24062"/>
    <cellStyle name="Standard 4 3 5 4 3 3 3" xfId="24063"/>
    <cellStyle name="Standard 4 3 5 4 3 4" xfId="24064"/>
    <cellStyle name="Standard 4 3 5 4 3 4 2" xfId="24065"/>
    <cellStyle name="Standard 4 3 5 4 3 5" xfId="24066"/>
    <cellStyle name="Standard 4 3 5 4 3 6" xfId="24067"/>
    <cellStyle name="Standard 4 3 5 4 4" xfId="24068"/>
    <cellStyle name="Standard 4 3 5 4 4 2" xfId="24069"/>
    <cellStyle name="Standard 4 3 5 4 4 3" xfId="24070"/>
    <cellStyle name="Standard 4 3 5 4 5" xfId="24071"/>
    <cellStyle name="Standard 4 3 5 4 5 2" xfId="24072"/>
    <cellStyle name="Standard 4 3 5 4 5 3" xfId="24073"/>
    <cellStyle name="Standard 4 3 5 4 6" xfId="24074"/>
    <cellStyle name="Standard 4 3 5 4 6 2" xfId="24075"/>
    <cellStyle name="Standard 4 3 5 4 7" xfId="24076"/>
    <cellStyle name="Standard 4 3 5 4 8" xfId="24077"/>
    <cellStyle name="Standard 4 3 5 5" xfId="24078"/>
    <cellStyle name="Standard 4 3 5 5 2" xfId="24079"/>
    <cellStyle name="Standard 4 3 5 5 2 2" xfId="24080"/>
    <cellStyle name="Standard 4 3 5 5 2 2 2" xfId="24081"/>
    <cellStyle name="Standard 4 3 5 5 2 2 2 2" xfId="24082"/>
    <cellStyle name="Standard 4 3 5 5 2 2 2 3" xfId="24083"/>
    <cellStyle name="Standard 4 3 5 5 2 2 3" xfId="24084"/>
    <cellStyle name="Standard 4 3 5 5 2 2 3 2" xfId="24085"/>
    <cellStyle name="Standard 4 3 5 5 2 2 3 3" xfId="24086"/>
    <cellStyle name="Standard 4 3 5 5 2 2 4" xfId="24087"/>
    <cellStyle name="Standard 4 3 5 5 2 2 4 2" xfId="24088"/>
    <cellStyle name="Standard 4 3 5 5 2 2 5" xfId="24089"/>
    <cellStyle name="Standard 4 3 5 5 2 2 6" xfId="24090"/>
    <cellStyle name="Standard 4 3 5 5 2 3" xfId="24091"/>
    <cellStyle name="Standard 4 3 5 5 2 3 2" xfId="24092"/>
    <cellStyle name="Standard 4 3 5 5 2 3 3" xfId="24093"/>
    <cellStyle name="Standard 4 3 5 5 2 4" xfId="24094"/>
    <cellStyle name="Standard 4 3 5 5 2 4 2" xfId="24095"/>
    <cellStyle name="Standard 4 3 5 5 2 4 3" xfId="24096"/>
    <cellStyle name="Standard 4 3 5 5 2 5" xfId="24097"/>
    <cellStyle name="Standard 4 3 5 5 2 5 2" xfId="24098"/>
    <cellStyle name="Standard 4 3 5 5 2 6" xfId="24099"/>
    <cellStyle name="Standard 4 3 5 5 2 7" xfId="24100"/>
    <cellStyle name="Standard 4 3 5 5 3" xfId="24101"/>
    <cellStyle name="Standard 4 3 5 5 3 2" xfId="24102"/>
    <cellStyle name="Standard 4 3 5 5 3 2 2" xfId="24103"/>
    <cellStyle name="Standard 4 3 5 5 3 2 3" xfId="24104"/>
    <cellStyle name="Standard 4 3 5 5 3 3" xfId="24105"/>
    <cellStyle name="Standard 4 3 5 5 3 3 2" xfId="24106"/>
    <cellStyle name="Standard 4 3 5 5 3 3 3" xfId="24107"/>
    <cellStyle name="Standard 4 3 5 5 3 4" xfId="24108"/>
    <cellStyle name="Standard 4 3 5 5 3 4 2" xfId="24109"/>
    <cellStyle name="Standard 4 3 5 5 3 5" xfId="24110"/>
    <cellStyle name="Standard 4 3 5 5 3 6" xfId="24111"/>
    <cellStyle name="Standard 4 3 5 5 4" xfId="24112"/>
    <cellStyle name="Standard 4 3 5 5 4 2" xfId="24113"/>
    <cellStyle name="Standard 4 3 5 5 4 3" xfId="24114"/>
    <cellStyle name="Standard 4 3 5 5 5" xfId="24115"/>
    <cellStyle name="Standard 4 3 5 5 5 2" xfId="24116"/>
    <cellStyle name="Standard 4 3 5 5 5 3" xfId="24117"/>
    <cellStyle name="Standard 4 3 5 5 6" xfId="24118"/>
    <cellStyle name="Standard 4 3 5 5 6 2" xfId="24119"/>
    <cellStyle name="Standard 4 3 5 5 7" xfId="24120"/>
    <cellStyle name="Standard 4 3 5 5 8" xfId="24121"/>
    <cellStyle name="Standard 4 3 5 6" xfId="24122"/>
    <cellStyle name="Standard 4 3 5 6 2" xfId="24123"/>
    <cellStyle name="Standard 4 3 5 6 2 2" xfId="24124"/>
    <cellStyle name="Standard 4 3 5 6 2 2 2" xfId="24125"/>
    <cellStyle name="Standard 4 3 5 6 2 2 3" xfId="24126"/>
    <cellStyle name="Standard 4 3 5 6 2 3" xfId="24127"/>
    <cellStyle name="Standard 4 3 5 6 2 3 2" xfId="24128"/>
    <cellStyle name="Standard 4 3 5 6 2 3 3" xfId="24129"/>
    <cellStyle name="Standard 4 3 5 6 2 4" xfId="24130"/>
    <cellStyle name="Standard 4 3 5 6 2 4 2" xfId="24131"/>
    <cellStyle name="Standard 4 3 5 6 2 5" xfId="24132"/>
    <cellStyle name="Standard 4 3 5 6 2 6" xfId="24133"/>
    <cellStyle name="Standard 4 3 5 6 3" xfId="24134"/>
    <cellStyle name="Standard 4 3 5 6 3 2" xfId="24135"/>
    <cellStyle name="Standard 4 3 5 6 3 3" xfId="24136"/>
    <cellStyle name="Standard 4 3 5 6 4" xfId="24137"/>
    <cellStyle name="Standard 4 3 5 6 4 2" xfId="24138"/>
    <cellStyle name="Standard 4 3 5 6 4 3" xfId="24139"/>
    <cellStyle name="Standard 4 3 5 6 5" xfId="24140"/>
    <cellStyle name="Standard 4 3 5 6 5 2" xfId="24141"/>
    <cellStyle name="Standard 4 3 5 6 6" xfId="24142"/>
    <cellStyle name="Standard 4 3 5 6 7" xfId="24143"/>
    <cellStyle name="Standard 4 3 5 7" xfId="24144"/>
    <cellStyle name="Standard 4 3 5 7 2" xfId="24145"/>
    <cellStyle name="Standard 4 3 5 7 2 2" xfId="24146"/>
    <cellStyle name="Standard 4 3 5 7 2 3" xfId="24147"/>
    <cellStyle name="Standard 4 3 5 7 3" xfId="24148"/>
    <cellStyle name="Standard 4 3 5 7 3 2" xfId="24149"/>
    <cellStyle name="Standard 4 3 5 7 3 3" xfId="24150"/>
    <cellStyle name="Standard 4 3 5 7 4" xfId="24151"/>
    <cellStyle name="Standard 4 3 5 7 4 2" xfId="24152"/>
    <cellStyle name="Standard 4 3 5 7 5" xfId="24153"/>
    <cellStyle name="Standard 4 3 5 7 6" xfId="24154"/>
    <cellStyle name="Standard 4 3 5 8" xfId="24155"/>
    <cellStyle name="Standard 4 3 5 8 2" xfId="24156"/>
    <cellStyle name="Standard 4 3 5 8 3" xfId="24157"/>
    <cellStyle name="Standard 4 3 5 9" xfId="24158"/>
    <cellStyle name="Standard 4 3 5 9 2" xfId="24159"/>
    <cellStyle name="Standard 4 3 5 9 3" xfId="24160"/>
    <cellStyle name="Standard 4 3 6" xfId="24161"/>
    <cellStyle name="Standard 4 3 6 10" xfId="24162"/>
    <cellStyle name="Standard 4 3 6 11" xfId="24163"/>
    <cellStyle name="Standard 4 3 6 2" xfId="24164"/>
    <cellStyle name="Standard 4 3 6 2 10" xfId="24165"/>
    <cellStyle name="Standard 4 3 6 2 2" xfId="24166"/>
    <cellStyle name="Standard 4 3 6 2 2 2" xfId="24167"/>
    <cellStyle name="Standard 4 3 6 2 2 2 2" xfId="24168"/>
    <cellStyle name="Standard 4 3 6 2 2 2 2 2" xfId="24169"/>
    <cellStyle name="Standard 4 3 6 2 2 2 2 2 2" xfId="24170"/>
    <cellStyle name="Standard 4 3 6 2 2 2 2 2 3" xfId="24171"/>
    <cellStyle name="Standard 4 3 6 2 2 2 2 3" xfId="24172"/>
    <cellStyle name="Standard 4 3 6 2 2 2 2 3 2" xfId="24173"/>
    <cellStyle name="Standard 4 3 6 2 2 2 2 3 3" xfId="24174"/>
    <cellStyle name="Standard 4 3 6 2 2 2 2 4" xfId="24175"/>
    <cellStyle name="Standard 4 3 6 2 2 2 2 4 2" xfId="24176"/>
    <cellStyle name="Standard 4 3 6 2 2 2 2 5" xfId="24177"/>
    <cellStyle name="Standard 4 3 6 2 2 2 2 6" xfId="24178"/>
    <cellStyle name="Standard 4 3 6 2 2 2 3" xfId="24179"/>
    <cellStyle name="Standard 4 3 6 2 2 2 3 2" xfId="24180"/>
    <cellStyle name="Standard 4 3 6 2 2 2 3 3" xfId="24181"/>
    <cellStyle name="Standard 4 3 6 2 2 2 4" xfId="24182"/>
    <cellStyle name="Standard 4 3 6 2 2 2 4 2" xfId="24183"/>
    <cellStyle name="Standard 4 3 6 2 2 2 4 3" xfId="24184"/>
    <cellStyle name="Standard 4 3 6 2 2 2 5" xfId="24185"/>
    <cellStyle name="Standard 4 3 6 2 2 2 5 2" xfId="24186"/>
    <cellStyle name="Standard 4 3 6 2 2 2 6" xfId="24187"/>
    <cellStyle name="Standard 4 3 6 2 2 2 7" xfId="24188"/>
    <cellStyle name="Standard 4 3 6 2 2 3" xfId="24189"/>
    <cellStyle name="Standard 4 3 6 2 2 3 2" xfId="24190"/>
    <cellStyle name="Standard 4 3 6 2 2 3 2 2" xfId="24191"/>
    <cellStyle name="Standard 4 3 6 2 2 3 2 3" xfId="24192"/>
    <cellStyle name="Standard 4 3 6 2 2 3 3" xfId="24193"/>
    <cellStyle name="Standard 4 3 6 2 2 3 3 2" xfId="24194"/>
    <cellStyle name="Standard 4 3 6 2 2 3 3 3" xfId="24195"/>
    <cellStyle name="Standard 4 3 6 2 2 3 4" xfId="24196"/>
    <cellStyle name="Standard 4 3 6 2 2 3 4 2" xfId="24197"/>
    <cellStyle name="Standard 4 3 6 2 2 3 5" xfId="24198"/>
    <cellStyle name="Standard 4 3 6 2 2 3 6" xfId="24199"/>
    <cellStyle name="Standard 4 3 6 2 2 4" xfId="24200"/>
    <cellStyle name="Standard 4 3 6 2 2 4 2" xfId="24201"/>
    <cellStyle name="Standard 4 3 6 2 2 4 3" xfId="24202"/>
    <cellStyle name="Standard 4 3 6 2 2 5" xfId="24203"/>
    <cellStyle name="Standard 4 3 6 2 2 5 2" xfId="24204"/>
    <cellStyle name="Standard 4 3 6 2 2 5 3" xfId="24205"/>
    <cellStyle name="Standard 4 3 6 2 2 6" xfId="24206"/>
    <cellStyle name="Standard 4 3 6 2 2 6 2" xfId="24207"/>
    <cellStyle name="Standard 4 3 6 2 2 7" xfId="24208"/>
    <cellStyle name="Standard 4 3 6 2 2 8" xfId="24209"/>
    <cellStyle name="Standard 4 3 6 2 3" xfId="24210"/>
    <cellStyle name="Standard 4 3 6 2 3 2" xfId="24211"/>
    <cellStyle name="Standard 4 3 6 2 3 2 2" xfId="24212"/>
    <cellStyle name="Standard 4 3 6 2 3 2 2 2" xfId="24213"/>
    <cellStyle name="Standard 4 3 6 2 3 2 2 2 2" xfId="24214"/>
    <cellStyle name="Standard 4 3 6 2 3 2 2 2 3" xfId="24215"/>
    <cellStyle name="Standard 4 3 6 2 3 2 2 3" xfId="24216"/>
    <cellStyle name="Standard 4 3 6 2 3 2 2 3 2" xfId="24217"/>
    <cellStyle name="Standard 4 3 6 2 3 2 2 3 3" xfId="24218"/>
    <cellStyle name="Standard 4 3 6 2 3 2 2 4" xfId="24219"/>
    <cellStyle name="Standard 4 3 6 2 3 2 2 4 2" xfId="24220"/>
    <cellStyle name="Standard 4 3 6 2 3 2 2 5" xfId="24221"/>
    <cellStyle name="Standard 4 3 6 2 3 2 2 6" xfId="24222"/>
    <cellStyle name="Standard 4 3 6 2 3 2 3" xfId="24223"/>
    <cellStyle name="Standard 4 3 6 2 3 2 3 2" xfId="24224"/>
    <cellStyle name="Standard 4 3 6 2 3 2 3 3" xfId="24225"/>
    <cellStyle name="Standard 4 3 6 2 3 2 4" xfId="24226"/>
    <cellStyle name="Standard 4 3 6 2 3 2 4 2" xfId="24227"/>
    <cellStyle name="Standard 4 3 6 2 3 2 4 3" xfId="24228"/>
    <cellStyle name="Standard 4 3 6 2 3 2 5" xfId="24229"/>
    <cellStyle name="Standard 4 3 6 2 3 2 5 2" xfId="24230"/>
    <cellStyle name="Standard 4 3 6 2 3 2 6" xfId="24231"/>
    <cellStyle name="Standard 4 3 6 2 3 2 7" xfId="24232"/>
    <cellStyle name="Standard 4 3 6 2 3 3" xfId="24233"/>
    <cellStyle name="Standard 4 3 6 2 3 3 2" xfId="24234"/>
    <cellStyle name="Standard 4 3 6 2 3 3 2 2" xfId="24235"/>
    <cellStyle name="Standard 4 3 6 2 3 3 2 3" xfId="24236"/>
    <cellStyle name="Standard 4 3 6 2 3 3 3" xfId="24237"/>
    <cellStyle name="Standard 4 3 6 2 3 3 3 2" xfId="24238"/>
    <cellStyle name="Standard 4 3 6 2 3 3 3 3" xfId="24239"/>
    <cellStyle name="Standard 4 3 6 2 3 3 4" xfId="24240"/>
    <cellStyle name="Standard 4 3 6 2 3 3 4 2" xfId="24241"/>
    <cellStyle name="Standard 4 3 6 2 3 3 5" xfId="24242"/>
    <cellStyle name="Standard 4 3 6 2 3 3 6" xfId="24243"/>
    <cellStyle name="Standard 4 3 6 2 3 4" xfId="24244"/>
    <cellStyle name="Standard 4 3 6 2 3 4 2" xfId="24245"/>
    <cellStyle name="Standard 4 3 6 2 3 4 3" xfId="24246"/>
    <cellStyle name="Standard 4 3 6 2 3 5" xfId="24247"/>
    <cellStyle name="Standard 4 3 6 2 3 5 2" xfId="24248"/>
    <cellStyle name="Standard 4 3 6 2 3 5 3" xfId="24249"/>
    <cellStyle name="Standard 4 3 6 2 3 6" xfId="24250"/>
    <cellStyle name="Standard 4 3 6 2 3 6 2" xfId="24251"/>
    <cellStyle name="Standard 4 3 6 2 3 7" xfId="24252"/>
    <cellStyle name="Standard 4 3 6 2 3 8" xfId="24253"/>
    <cellStyle name="Standard 4 3 6 2 4" xfId="24254"/>
    <cellStyle name="Standard 4 3 6 2 4 2" xfId="24255"/>
    <cellStyle name="Standard 4 3 6 2 4 2 2" xfId="24256"/>
    <cellStyle name="Standard 4 3 6 2 4 2 2 2" xfId="24257"/>
    <cellStyle name="Standard 4 3 6 2 4 2 2 3" xfId="24258"/>
    <cellStyle name="Standard 4 3 6 2 4 2 3" xfId="24259"/>
    <cellStyle name="Standard 4 3 6 2 4 2 3 2" xfId="24260"/>
    <cellStyle name="Standard 4 3 6 2 4 2 3 3" xfId="24261"/>
    <cellStyle name="Standard 4 3 6 2 4 2 4" xfId="24262"/>
    <cellStyle name="Standard 4 3 6 2 4 2 4 2" xfId="24263"/>
    <cellStyle name="Standard 4 3 6 2 4 2 5" xfId="24264"/>
    <cellStyle name="Standard 4 3 6 2 4 2 6" xfId="24265"/>
    <cellStyle name="Standard 4 3 6 2 4 3" xfId="24266"/>
    <cellStyle name="Standard 4 3 6 2 4 3 2" xfId="24267"/>
    <cellStyle name="Standard 4 3 6 2 4 3 3" xfId="24268"/>
    <cellStyle name="Standard 4 3 6 2 4 4" xfId="24269"/>
    <cellStyle name="Standard 4 3 6 2 4 4 2" xfId="24270"/>
    <cellStyle name="Standard 4 3 6 2 4 4 3" xfId="24271"/>
    <cellStyle name="Standard 4 3 6 2 4 5" xfId="24272"/>
    <cellStyle name="Standard 4 3 6 2 4 5 2" xfId="24273"/>
    <cellStyle name="Standard 4 3 6 2 4 6" xfId="24274"/>
    <cellStyle name="Standard 4 3 6 2 4 7" xfId="24275"/>
    <cellStyle name="Standard 4 3 6 2 5" xfId="24276"/>
    <cellStyle name="Standard 4 3 6 2 5 2" xfId="24277"/>
    <cellStyle name="Standard 4 3 6 2 5 2 2" xfId="24278"/>
    <cellStyle name="Standard 4 3 6 2 5 2 3" xfId="24279"/>
    <cellStyle name="Standard 4 3 6 2 5 3" xfId="24280"/>
    <cellStyle name="Standard 4 3 6 2 5 3 2" xfId="24281"/>
    <cellStyle name="Standard 4 3 6 2 5 3 3" xfId="24282"/>
    <cellStyle name="Standard 4 3 6 2 5 4" xfId="24283"/>
    <cellStyle name="Standard 4 3 6 2 5 4 2" xfId="24284"/>
    <cellStyle name="Standard 4 3 6 2 5 5" xfId="24285"/>
    <cellStyle name="Standard 4 3 6 2 5 6" xfId="24286"/>
    <cellStyle name="Standard 4 3 6 2 6" xfId="24287"/>
    <cellStyle name="Standard 4 3 6 2 6 2" xfId="24288"/>
    <cellStyle name="Standard 4 3 6 2 6 3" xfId="24289"/>
    <cellStyle name="Standard 4 3 6 2 7" xfId="24290"/>
    <cellStyle name="Standard 4 3 6 2 7 2" xfId="24291"/>
    <cellStyle name="Standard 4 3 6 2 7 3" xfId="24292"/>
    <cellStyle name="Standard 4 3 6 2 8" xfId="24293"/>
    <cellStyle name="Standard 4 3 6 2 8 2" xfId="24294"/>
    <cellStyle name="Standard 4 3 6 2 9" xfId="24295"/>
    <cellStyle name="Standard 4 3 6 3" xfId="24296"/>
    <cellStyle name="Standard 4 3 6 3 2" xfId="24297"/>
    <cellStyle name="Standard 4 3 6 3 2 2" xfId="24298"/>
    <cellStyle name="Standard 4 3 6 3 2 2 2" xfId="24299"/>
    <cellStyle name="Standard 4 3 6 3 2 2 2 2" xfId="24300"/>
    <cellStyle name="Standard 4 3 6 3 2 2 2 3" xfId="24301"/>
    <cellStyle name="Standard 4 3 6 3 2 2 3" xfId="24302"/>
    <cellStyle name="Standard 4 3 6 3 2 2 3 2" xfId="24303"/>
    <cellStyle name="Standard 4 3 6 3 2 2 3 3" xfId="24304"/>
    <cellStyle name="Standard 4 3 6 3 2 2 4" xfId="24305"/>
    <cellStyle name="Standard 4 3 6 3 2 2 4 2" xfId="24306"/>
    <cellStyle name="Standard 4 3 6 3 2 2 5" xfId="24307"/>
    <cellStyle name="Standard 4 3 6 3 2 2 6" xfId="24308"/>
    <cellStyle name="Standard 4 3 6 3 2 3" xfId="24309"/>
    <cellStyle name="Standard 4 3 6 3 2 3 2" xfId="24310"/>
    <cellStyle name="Standard 4 3 6 3 2 3 3" xfId="24311"/>
    <cellStyle name="Standard 4 3 6 3 2 4" xfId="24312"/>
    <cellStyle name="Standard 4 3 6 3 2 4 2" xfId="24313"/>
    <cellStyle name="Standard 4 3 6 3 2 4 3" xfId="24314"/>
    <cellStyle name="Standard 4 3 6 3 2 5" xfId="24315"/>
    <cellStyle name="Standard 4 3 6 3 2 5 2" xfId="24316"/>
    <cellStyle name="Standard 4 3 6 3 2 6" xfId="24317"/>
    <cellStyle name="Standard 4 3 6 3 2 7" xfId="24318"/>
    <cellStyle name="Standard 4 3 6 3 3" xfId="24319"/>
    <cellStyle name="Standard 4 3 6 3 3 2" xfId="24320"/>
    <cellStyle name="Standard 4 3 6 3 3 2 2" xfId="24321"/>
    <cellStyle name="Standard 4 3 6 3 3 2 3" xfId="24322"/>
    <cellStyle name="Standard 4 3 6 3 3 3" xfId="24323"/>
    <cellStyle name="Standard 4 3 6 3 3 3 2" xfId="24324"/>
    <cellStyle name="Standard 4 3 6 3 3 3 3" xfId="24325"/>
    <cellStyle name="Standard 4 3 6 3 3 4" xfId="24326"/>
    <cellStyle name="Standard 4 3 6 3 3 4 2" xfId="24327"/>
    <cellStyle name="Standard 4 3 6 3 3 5" xfId="24328"/>
    <cellStyle name="Standard 4 3 6 3 3 6" xfId="24329"/>
    <cellStyle name="Standard 4 3 6 3 4" xfId="24330"/>
    <cellStyle name="Standard 4 3 6 3 4 2" xfId="24331"/>
    <cellStyle name="Standard 4 3 6 3 4 3" xfId="24332"/>
    <cellStyle name="Standard 4 3 6 3 5" xfId="24333"/>
    <cellStyle name="Standard 4 3 6 3 5 2" xfId="24334"/>
    <cellStyle name="Standard 4 3 6 3 5 3" xfId="24335"/>
    <cellStyle name="Standard 4 3 6 3 6" xfId="24336"/>
    <cellStyle name="Standard 4 3 6 3 6 2" xfId="24337"/>
    <cellStyle name="Standard 4 3 6 3 7" xfId="24338"/>
    <cellStyle name="Standard 4 3 6 3 8" xfId="24339"/>
    <cellStyle name="Standard 4 3 6 4" xfId="24340"/>
    <cellStyle name="Standard 4 3 6 4 2" xfId="24341"/>
    <cellStyle name="Standard 4 3 6 4 2 2" xfId="24342"/>
    <cellStyle name="Standard 4 3 6 4 2 2 2" xfId="24343"/>
    <cellStyle name="Standard 4 3 6 4 2 2 2 2" xfId="24344"/>
    <cellStyle name="Standard 4 3 6 4 2 2 2 3" xfId="24345"/>
    <cellStyle name="Standard 4 3 6 4 2 2 3" xfId="24346"/>
    <cellStyle name="Standard 4 3 6 4 2 2 3 2" xfId="24347"/>
    <cellStyle name="Standard 4 3 6 4 2 2 3 3" xfId="24348"/>
    <cellStyle name="Standard 4 3 6 4 2 2 4" xfId="24349"/>
    <cellStyle name="Standard 4 3 6 4 2 2 4 2" xfId="24350"/>
    <cellStyle name="Standard 4 3 6 4 2 2 5" xfId="24351"/>
    <cellStyle name="Standard 4 3 6 4 2 2 6" xfId="24352"/>
    <cellStyle name="Standard 4 3 6 4 2 3" xfId="24353"/>
    <cellStyle name="Standard 4 3 6 4 2 3 2" xfId="24354"/>
    <cellStyle name="Standard 4 3 6 4 2 3 3" xfId="24355"/>
    <cellStyle name="Standard 4 3 6 4 2 4" xfId="24356"/>
    <cellStyle name="Standard 4 3 6 4 2 4 2" xfId="24357"/>
    <cellStyle name="Standard 4 3 6 4 2 4 3" xfId="24358"/>
    <cellStyle name="Standard 4 3 6 4 2 5" xfId="24359"/>
    <cellStyle name="Standard 4 3 6 4 2 5 2" xfId="24360"/>
    <cellStyle name="Standard 4 3 6 4 2 6" xfId="24361"/>
    <cellStyle name="Standard 4 3 6 4 2 7" xfId="24362"/>
    <cellStyle name="Standard 4 3 6 4 3" xfId="24363"/>
    <cellStyle name="Standard 4 3 6 4 3 2" xfId="24364"/>
    <cellStyle name="Standard 4 3 6 4 3 2 2" xfId="24365"/>
    <cellStyle name="Standard 4 3 6 4 3 2 3" xfId="24366"/>
    <cellStyle name="Standard 4 3 6 4 3 3" xfId="24367"/>
    <cellStyle name="Standard 4 3 6 4 3 3 2" xfId="24368"/>
    <cellStyle name="Standard 4 3 6 4 3 3 3" xfId="24369"/>
    <cellStyle name="Standard 4 3 6 4 3 4" xfId="24370"/>
    <cellStyle name="Standard 4 3 6 4 3 4 2" xfId="24371"/>
    <cellStyle name="Standard 4 3 6 4 3 5" xfId="24372"/>
    <cellStyle name="Standard 4 3 6 4 3 6" xfId="24373"/>
    <cellStyle name="Standard 4 3 6 4 4" xfId="24374"/>
    <cellStyle name="Standard 4 3 6 4 4 2" xfId="24375"/>
    <cellStyle name="Standard 4 3 6 4 4 3" xfId="24376"/>
    <cellStyle name="Standard 4 3 6 4 5" xfId="24377"/>
    <cellStyle name="Standard 4 3 6 4 5 2" xfId="24378"/>
    <cellStyle name="Standard 4 3 6 4 5 3" xfId="24379"/>
    <cellStyle name="Standard 4 3 6 4 6" xfId="24380"/>
    <cellStyle name="Standard 4 3 6 4 6 2" xfId="24381"/>
    <cellStyle name="Standard 4 3 6 4 7" xfId="24382"/>
    <cellStyle name="Standard 4 3 6 4 8" xfId="24383"/>
    <cellStyle name="Standard 4 3 6 5" xfId="24384"/>
    <cellStyle name="Standard 4 3 6 5 2" xfId="24385"/>
    <cellStyle name="Standard 4 3 6 5 2 2" xfId="24386"/>
    <cellStyle name="Standard 4 3 6 5 2 2 2" xfId="24387"/>
    <cellStyle name="Standard 4 3 6 5 2 2 3" xfId="24388"/>
    <cellStyle name="Standard 4 3 6 5 2 3" xfId="24389"/>
    <cellStyle name="Standard 4 3 6 5 2 3 2" xfId="24390"/>
    <cellStyle name="Standard 4 3 6 5 2 3 3" xfId="24391"/>
    <cellStyle name="Standard 4 3 6 5 2 4" xfId="24392"/>
    <cellStyle name="Standard 4 3 6 5 2 4 2" xfId="24393"/>
    <cellStyle name="Standard 4 3 6 5 2 5" xfId="24394"/>
    <cellStyle name="Standard 4 3 6 5 2 6" xfId="24395"/>
    <cellStyle name="Standard 4 3 6 5 3" xfId="24396"/>
    <cellStyle name="Standard 4 3 6 5 3 2" xfId="24397"/>
    <cellStyle name="Standard 4 3 6 5 3 3" xfId="24398"/>
    <cellStyle name="Standard 4 3 6 5 4" xfId="24399"/>
    <cellStyle name="Standard 4 3 6 5 4 2" xfId="24400"/>
    <cellStyle name="Standard 4 3 6 5 4 3" xfId="24401"/>
    <cellStyle name="Standard 4 3 6 5 5" xfId="24402"/>
    <cellStyle name="Standard 4 3 6 5 5 2" xfId="24403"/>
    <cellStyle name="Standard 4 3 6 5 6" xfId="24404"/>
    <cellStyle name="Standard 4 3 6 5 7" xfId="24405"/>
    <cellStyle name="Standard 4 3 6 6" xfId="24406"/>
    <cellStyle name="Standard 4 3 6 6 2" xfId="24407"/>
    <cellStyle name="Standard 4 3 6 6 2 2" xfId="24408"/>
    <cellStyle name="Standard 4 3 6 6 2 3" xfId="24409"/>
    <cellStyle name="Standard 4 3 6 6 3" xfId="24410"/>
    <cellStyle name="Standard 4 3 6 6 3 2" xfId="24411"/>
    <cellStyle name="Standard 4 3 6 6 3 3" xfId="24412"/>
    <cellStyle name="Standard 4 3 6 6 4" xfId="24413"/>
    <cellStyle name="Standard 4 3 6 6 4 2" xfId="24414"/>
    <cellStyle name="Standard 4 3 6 6 5" xfId="24415"/>
    <cellStyle name="Standard 4 3 6 6 6" xfId="24416"/>
    <cellStyle name="Standard 4 3 6 7" xfId="24417"/>
    <cellStyle name="Standard 4 3 6 7 2" xfId="24418"/>
    <cellStyle name="Standard 4 3 6 7 3" xfId="24419"/>
    <cellStyle name="Standard 4 3 6 8" xfId="24420"/>
    <cellStyle name="Standard 4 3 6 8 2" xfId="24421"/>
    <cellStyle name="Standard 4 3 6 8 3" xfId="24422"/>
    <cellStyle name="Standard 4 3 6 9" xfId="24423"/>
    <cellStyle name="Standard 4 3 6 9 2" xfId="24424"/>
    <cellStyle name="Standard 4 3 7" xfId="24425"/>
    <cellStyle name="Standard 4 3 7 10" xfId="24426"/>
    <cellStyle name="Standard 4 3 7 11" xfId="24427"/>
    <cellStyle name="Standard 4 3 7 2" xfId="24428"/>
    <cellStyle name="Standard 4 3 7 2 10" xfId="24429"/>
    <cellStyle name="Standard 4 3 7 2 2" xfId="24430"/>
    <cellStyle name="Standard 4 3 7 2 2 2" xfId="24431"/>
    <cellStyle name="Standard 4 3 7 2 2 2 2" xfId="24432"/>
    <cellStyle name="Standard 4 3 7 2 2 2 2 2" xfId="24433"/>
    <cellStyle name="Standard 4 3 7 2 2 2 2 2 2" xfId="24434"/>
    <cellStyle name="Standard 4 3 7 2 2 2 2 2 3" xfId="24435"/>
    <cellStyle name="Standard 4 3 7 2 2 2 2 3" xfId="24436"/>
    <cellStyle name="Standard 4 3 7 2 2 2 2 3 2" xfId="24437"/>
    <cellStyle name="Standard 4 3 7 2 2 2 2 3 3" xfId="24438"/>
    <cellStyle name="Standard 4 3 7 2 2 2 2 4" xfId="24439"/>
    <cellStyle name="Standard 4 3 7 2 2 2 2 4 2" xfId="24440"/>
    <cellStyle name="Standard 4 3 7 2 2 2 2 5" xfId="24441"/>
    <cellStyle name="Standard 4 3 7 2 2 2 2 6" xfId="24442"/>
    <cellStyle name="Standard 4 3 7 2 2 2 3" xfId="24443"/>
    <cellStyle name="Standard 4 3 7 2 2 2 3 2" xfId="24444"/>
    <cellStyle name="Standard 4 3 7 2 2 2 3 3" xfId="24445"/>
    <cellStyle name="Standard 4 3 7 2 2 2 4" xfId="24446"/>
    <cellStyle name="Standard 4 3 7 2 2 2 4 2" xfId="24447"/>
    <cellStyle name="Standard 4 3 7 2 2 2 4 3" xfId="24448"/>
    <cellStyle name="Standard 4 3 7 2 2 2 5" xfId="24449"/>
    <cellStyle name="Standard 4 3 7 2 2 2 5 2" xfId="24450"/>
    <cellStyle name="Standard 4 3 7 2 2 2 6" xfId="24451"/>
    <cellStyle name="Standard 4 3 7 2 2 2 7" xfId="24452"/>
    <cellStyle name="Standard 4 3 7 2 2 3" xfId="24453"/>
    <cellStyle name="Standard 4 3 7 2 2 3 2" xfId="24454"/>
    <cellStyle name="Standard 4 3 7 2 2 3 2 2" xfId="24455"/>
    <cellStyle name="Standard 4 3 7 2 2 3 2 3" xfId="24456"/>
    <cellStyle name="Standard 4 3 7 2 2 3 3" xfId="24457"/>
    <cellStyle name="Standard 4 3 7 2 2 3 3 2" xfId="24458"/>
    <cellStyle name="Standard 4 3 7 2 2 3 3 3" xfId="24459"/>
    <cellStyle name="Standard 4 3 7 2 2 3 4" xfId="24460"/>
    <cellStyle name="Standard 4 3 7 2 2 3 4 2" xfId="24461"/>
    <cellStyle name="Standard 4 3 7 2 2 3 5" xfId="24462"/>
    <cellStyle name="Standard 4 3 7 2 2 3 6" xfId="24463"/>
    <cellStyle name="Standard 4 3 7 2 2 4" xfId="24464"/>
    <cellStyle name="Standard 4 3 7 2 2 4 2" xfId="24465"/>
    <cellStyle name="Standard 4 3 7 2 2 4 3" xfId="24466"/>
    <cellStyle name="Standard 4 3 7 2 2 5" xfId="24467"/>
    <cellStyle name="Standard 4 3 7 2 2 5 2" xfId="24468"/>
    <cellStyle name="Standard 4 3 7 2 2 5 3" xfId="24469"/>
    <cellStyle name="Standard 4 3 7 2 2 6" xfId="24470"/>
    <cellStyle name="Standard 4 3 7 2 2 6 2" xfId="24471"/>
    <cellStyle name="Standard 4 3 7 2 2 7" xfId="24472"/>
    <cellStyle name="Standard 4 3 7 2 2 8" xfId="24473"/>
    <cellStyle name="Standard 4 3 7 2 3" xfId="24474"/>
    <cellStyle name="Standard 4 3 7 2 3 2" xfId="24475"/>
    <cellStyle name="Standard 4 3 7 2 3 2 2" xfId="24476"/>
    <cellStyle name="Standard 4 3 7 2 3 2 2 2" xfId="24477"/>
    <cellStyle name="Standard 4 3 7 2 3 2 2 2 2" xfId="24478"/>
    <cellStyle name="Standard 4 3 7 2 3 2 2 2 3" xfId="24479"/>
    <cellStyle name="Standard 4 3 7 2 3 2 2 3" xfId="24480"/>
    <cellStyle name="Standard 4 3 7 2 3 2 2 3 2" xfId="24481"/>
    <cellStyle name="Standard 4 3 7 2 3 2 2 3 3" xfId="24482"/>
    <cellStyle name="Standard 4 3 7 2 3 2 2 4" xfId="24483"/>
    <cellStyle name="Standard 4 3 7 2 3 2 2 4 2" xfId="24484"/>
    <cellStyle name="Standard 4 3 7 2 3 2 2 5" xfId="24485"/>
    <cellStyle name="Standard 4 3 7 2 3 2 2 6" xfId="24486"/>
    <cellStyle name="Standard 4 3 7 2 3 2 3" xfId="24487"/>
    <cellStyle name="Standard 4 3 7 2 3 2 3 2" xfId="24488"/>
    <cellStyle name="Standard 4 3 7 2 3 2 3 3" xfId="24489"/>
    <cellStyle name="Standard 4 3 7 2 3 2 4" xfId="24490"/>
    <cellStyle name="Standard 4 3 7 2 3 2 4 2" xfId="24491"/>
    <cellStyle name="Standard 4 3 7 2 3 2 4 3" xfId="24492"/>
    <cellStyle name="Standard 4 3 7 2 3 2 5" xfId="24493"/>
    <cellStyle name="Standard 4 3 7 2 3 2 5 2" xfId="24494"/>
    <cellStyle name="Standard 4 3 7 2 3 2 6" xfId="24495"/>
    <cellStyle name="Standard 4 3 7 2 3 2 7" xfId="24496"/>
    <cellStyle name="Standard 4 3 7 2 3 3" xfId="24497"/>
    <cellStyle name="Standard 4 3 7 2 3 3 2" xfId="24498"/>
    <cellStyle name="Standard 4 3 7 2 3 3 2 2" xfId="24499"/>
    <cellStyle name="Standard 4 3 7 2 3 3 2 3" xfId="24500"/>
    <cellStyle name="Standard 4 3 7 2 3 3 3" xfId="24501"/>
    <cellStyle name="Standard 4 3 7 2 3 3 3 2" xfId="24502"/>
    <cellStyle name="Standard 4 3 7 2 3 3 3 3" xfId="24503"/>
    <cellStyle name="Standard 4 3 7 2 3 3 4" xfId="24504"/>
    <cellStyle name="Standard 4 3 7 2 3 3 4 2" xfId="24505"/>
    <cellStyle name="Standard 4 3 7 2 3 3 5" xfId="24506"/>
    <cellStyle name="Standard 4 3 7 2 3 3 6" xfId="24507"/>
    <cellStyle name="Standard 4 3 7 2 3 4" xfId="24508"/>
    <cellStyle name="Standard 4 3 7 2 3 4 2" xfId="24509"/>
    <cellStyle name="Standard 4 3 7 2 3 4 3" xfId="24510"/>
    <cellStyle name="Standard 4 3 7 2 3 5" xfId="24511"/>
    <cellStyle name="Standard 4 3 7 2 3 5 2" xfId="24512"/>
    <cellStyle name="Standard 4 3 7 2 3 5 3" xfId="24513"/>
    <cellStyle name="Standard 4 3 7 2 3 6" xfId="24514"/>
    <cellStyle name="Standard 4 3 7 2 3 6 2" xfId="24515"/>
    <cellStyle name="Standard 4 3 7 2 3 7" xfId="24516"/>
    <cellStyle name="Standard 4 3 7 2 3 8" xfId="24517"/>
    <cellStyle name="Standard 4 3 7 2 4" xfId="24518"/>
    <cellStyle name="Standard 4 3 7 2 4 2" xfId="24519"/>
    <cellStyle name="Standard 4 3 7 2 4 2 2" xfId="24520"/>
    <cellStyle name="Standard 4 3 7 2 4 2 2 2" xfId="24521"/>
    <cellStyle name="Standard 4 3 7 2 4 2 2 3" xfId="24522"/>
    <cellStyle name="Standard 4 3 7 2 4 2 3" xfId="24523"/>
    <cellStyle name="Standard 4 3 7 2 4 2 3 2" xfId="24524"/>
    <cellStyle name="Standard 4 3 7 2 4 2 3 3" xfId="24525"/>
    <cellStyle name="Standard 4 3 7 2 4 2 4" xfId="24526"/>
    <cellStyle name="Standard 4 3 7 2 4 2 4 2" xfId="24527"/>
    <cellStyle name="Standard 4 3 7 2 4 2 5" xfId="24528"/>
    <cellStyle name="Standard 4 3 7 2 4 2 6" xfId="24529"/>
    <cellStyle name="Standard 4 3 7 2 4 3" xfId="24530"/>
    <cellStyle name="Standard 4 3 7 2 4 3 2" xfId="24531"/>
    <cellStyle name="Standard 4 3 7 2 4 3 3" xfId="24532"/>
    <cellStyle name="Standard 4 3 7 2 4 4" xfId="24533"/>
    <cellStyle name="Standard 4 3 7 2 4 4 2" xfId="24534"/>
    <cellStyle name="Standard 4 3 7 2 4 4 3" xfId="24535"/>
    <cellStyle name="Standard 4 3 7 2 4 5" xfId="24536"/>
    <cellStyle name="Standard 4 3 7 2 4 5 2" xfId="24537"/>
    <cellStyle name="Standard 4 3 7 2 4 6" xfId="24538"/>
    <cellStyle name="Standard 4 3 7 2 4 7" xfId="24539"/>
    <cellStyle name="Standard 4 3 7 2 5" xfId="24540"/>
    <cellStyle name="Standard 4 3 7 2 5 2" xfId="24541"/>
    <cellStyle name="Standard 4 3 7 2 5 2 2" xfId="24542"/>
    <cellStyle name="Standard 4 3 7 2 5 2 3" xfId="24543"/>
    <cellStyle name="Standard 4 3 7 2 5 3" xfId="24544"/>
    <cellStyle name="Standard 4 3 7 2 5 3 2" xfId="24545"/>
    <cellStyle name="Standard 4 3 7 2 5 3 3" xfId="24546"/>
    <cellStyle name="Standard 4 3 7 2 5 4" xfId="24547"/>
    <cellStyle name="Standard 4 3 7 2 5 4 2" xfId="24548"/>
    <cellStyle name="Standard 4 3 7 2 5 5" xfId="24549"/>
    <cellStyle name="Standard 4 3 7 2 5 6" xfId="24550"/>
    <cellStyle name="Standard 4 3 7 2 6" xfId="24551"/>
    <cellStyle name="Standard 4 3 7 2 6 2" xfId="24552"/>
    <cellStyle name="Standard 4 3 7 2 6 3" xfId="24553"/>
    <cellStyle name="Standard 4 3 7 2 7" xfId="24554"/>
    <cellStyle name="Standard 4 3 7 2 7 2" xfId="24555"/>
    <cellStyle name="Standard 4 3 7 2 7 3" xfId="24556"/>
    <cellStyle name="Standard 4 3 7 2 8" xfId="24557"/>
    <cellStyle name="Standard 4 3 7 2 8 2" xfId="24558"/>
    <cellStyle name="Standard 4 3 7 2 9" xfId="24559"/>
    <cellStyle name="Standard 4 3 7 3" xfId="24560"/>
    <cellStyle name="Standard 4 3 7 3 2" xfId="24561"/>
    <cellStyle name="Standard 4 3 7 3 2 2" xfId="24562"/>
    <cellStyle name="Standard 4 3 7 3 2 2 2" xfId="24563"/>
    <cellStyle name="Standard 4 3 7 3 2 2 2 2" xfId="24564"/>
    <cellStyle name="Standard 4 3 7 3 2 2 2 3" xfId="24565"/>
    <cellStyle name="Standard 4 3 7 3 2 2 3" xfId="24566"/>
    <cellStyle name="Standard 4 3 7 3 2 2 3 2" xfId="24567"/>
    <cellStyle name="Standard 4 3 7 3 2 2 3 3" xfId="24568"/>
    <cellStyle name="Standard 4 3 7 3 2 2 4" xfId="24569"/>
    <cellStyle name="Standard 4 3 7 3 2 2 4 2" xfId="24570"/>
    <cellStyle name="Standard 4 3 7 3 2 2 5" xfId="24571"/>
    <cellStyle name="Standard 4 3 7 3 2 2 6" xfId="24572"/>
    <cellStyle name="Standard 4 3 7 3 2 3" xfId="24573"/>
    <cellStyle name="Standard 4 3 7 3 2 3 2" xfId="24574"/>
    <cellStyle name="Standard 4 3 7 3 2 3 3" xfId="24575"/>
    <cellStyle name="Standard 4 3 7 3 2 4" xfId="24576"/>
    <cellStyle name="Standard 4 3 7 3 2 4 2" xfId="24577"/>
    <cellStyle name="Standard 4 3 7 3 2 4 3" xfId="24578"/>
    <cellStyle name="Standard 4 3 7 3 2 5" xfId="24579"/>
    <cellStyle name="Standard 4 3 7 3 2 5 2" xfId="24580"/>
    <cellStyle name="Standard 4 3 7 3 2 6" xfId="24581"/>
    <cellStyle name="Standard 4 3 7 3 2 7" xfId="24582"/>
    <cellStyle name="Standard 4 3 7 3 3" xfId="24583"/>
    <cellStyle name="Standard 4 3 7 3 3 2" xfId="24584"/>
    <cellStyle name="Standard 4 3 7 3 3 2 2" xfId="24585"/>
    <cellStyle name="Standard 4 3 7 3 3 2 3" xfId="24586"/>
    <cellStyle name="Standard 4 3 7 3 3 3" xfId="24587"/>
    <cellStyle name="Standard 4 3 7 3 3 3 2" xfId="24588"/>
    <cellStyle name="Standard 4 3 7 3 3 3 3" xfId="24589"/>
    <cellStyle name="Standard 4 3 7 3 3 4" xfId="24590"/>
    <cellStyle name="Standard 4 3 7 3 3 4 2" xfId="24591"/>
    <cellStyle name="Standard 4 3 7 3 3 5" xfId="24592"/>
    <cellStyle name="Standard 4 3 7 3 3 6" xfId="24593"/>
    <cellStyle name="Standard 4 3 7 3 4" xfId="24594"/>
    <cellStyle name="Standard 4 3 7 3 4 2" xfId="24595"/>
    <cellStyle name="Standard 4 3 7 3 4 3" xfId="24596"/>
    <cellStyle name="Standard 4 3 7 3 5" xfId="24597"/>
    <cellStyle name="Standard 4 3 7 3 5 2" xfId="24598"/>
    <cellStyle name="Standard 4 3 7 3 5 3" xfId="24599"/>
    <cellStyle name="Standard 4 3 7 3 6" xfId="24600"/>
    <cellStyle name="Standard 4 3 7 3 6 2" xfId="24601"/>
    <cellStyle name="Standard 4 3 7 3 7" xfId="24602"/>
    <cellStyle name="Standard 4 3 7 3 8" xfId="24603"/>
    <cellStyle name="Standard 4 3 7 4" xfId="24604"/>
    <cellStyle name="Standard 4 3 7 4 2" xfId="24605"/>
    <cellStyle name="Standard 4 3 7 4 2 2" xfId="24606"/>
    <cellStyle name="Standard 4 3 7 4 2 2 2" xfId="24607"/>
    <cellStyle name="Standard 4 3 7 4 2 2 2 2" xfId="24608"/>
    <cellStyle name="Standard 4 3 7 4 2 2 2 3" xfId="24609"/>
    <cellStyle name="Standard 4 3 7 4 2 2 3" xfId="24610"/>
    <cellStyle name="Standard 4 3 7 4 2 2 3 2" xfId="24611"/>
    <cellStyle name="Standard 4 3 7 4 2 2 3 3" xfId="24612"/>
    <cellStyle name="Standard 4 3 7 4 2 2 4" xfId="24613"/>
    <cellStyle name="Standard 4 3 7 4 2 2 4 2" xfId="24614"/>
    <cellStyle name="Standard 4 3 7 4 2 2 5" xfId="24615"/>
    <cellStyle name="Standard 4 3 7 4 2 2 6" xfId="24616"/>
    <cellStyle name="Standard 4 3 7 4 2 3" xfId="24617"/>
    <cellStyle name="Standard 4 3 7 4 2 3 2" xfId="24618"/>
    <cellStyle name="Standard 4 3 7 4 2 3 3" xfId="24619"/>
    <cellStyle name="Standard 4 3 7 4 2 4" xfId="24620"/>
    <cellStyle name="Standard 4 3 7 4 2 4 2" xfId="24621"/>
    <cellStyle name="Standard 4 3 7 4 2 4 3" xfId="24622"/>
    <cellStyle name="Standard 4 3 7 4 2 5" xfId="24623"/>
    <cellStyle name="Standard 4 3 7 4 2 5 2" xfId="24624"/>
    <cellStyle name="Standard 4 3 7 4 2 6" xfId="24625"/>
    <cellStyle name="Standard 4 3 7 4 2 7" xfId="24626"/>
    <cellStyle name="Standard 4 3 7 4 3" xfId="24627"/>
    <cellStyle name="Standard 4 3 7 4 3 2" xfId="24628"/>
    <cellStyle name="Standard 4 3 7 4 3 2 2" xfId="24629"/>
    <cellStyle name="Standard 4 3 7 4 3 2 3" xfId="24630"/>
    <cellStyle name="Standard 4 3 7 4 3 3" xfId="24631"/>
    <cellStyle name="Standard 4 3 7 4 3 3 2" xfId="24632"/>
    <cellStyle name="Standard 4 3 7 4 3 3 3" xfId="24633"/>
    <cellStyle name="Standard 4 3 7 4 3 4" xfId="24634"/>
    <cellStyle name="Standard 4 3 7 4 3 4 2" xfId="24635"/>
    <cellStyle name="Standard 4 3 7 4 3 5" xfId="24636"/>
    <cellStyle name="Standard 4 3 7 4 3 6" xfId="24637"/>
    <cellStyle name="Standard 4 3 7 4 4" xfId="24638"/>
    <cellStyle name="Standard 4 3 7 4 4 2" xfId="24639"/>
    <cellStyle name="Standard 4 3 7 4 4 3" xfId="24640"/>
    <cellStyle name="Standard 4 3 7 4 5" xfId="24641"/>
    <cellStyle name="Standard 4 3 7 4 5 2" xfId="24642"/>
    <cellStyle name="Standard 4 3 7 4 5 3" xfId="24643"/>
    <cellStyle name="Standard 4 3 7 4 6" xfId="24644"/>
    <cellStyle name="Standard 4 3 7 4 6 2" xfId="24645"/>
    <cellStyle name="Standard 4 3 7 4 7" xfId="24646"/>
    <cellStyle name="Standard 4 3 7 4 8" xfId="24647"/>
    <cellStyle name="Standard 4 3 7 5" xfId="24648"/>
    <cellStyle name="Standard 4 3 7 5 2" xfId="24649"/>
    <cellStyle name="Standard 4 3 7 5 2 2" xfId="24650"/>
    <cellStyle name="Standard 4 3 7 5 2 2 2" xfId="24651"/>
    <cellStyle name="Standard 4 3 7 5 2 2 3" xfId="24652"/>
    <cellStyle name="Standard 4 3 7 5 2 3" xfId="24653"/>
    <cellStyle name="Standard 4 3 7 5 2 3 2" xfId="24654"/>
    <cellStyle name="Standard 4 3 7 5 2 3 3" xfId="24655"/>
    <cellStyle name="Standard 4 3 7 5 2 4" xfId="24656"/>
    <cellStyle name="Standard 4 3 7 5 2 4 2" xfId="24657"/>
    <cellStyle name="Standard 4 3 7 5 2 5" xfId="24658"/>
    <cellStyle name="Standard 4 3 7 5 2 6" xfId="24659"/>
    <cellStyle name="Standard 4 3 7 5 3" xfId="24660"/>
    <cellStyle name="Standard 4 3 7 5 3 2" xfId="24661"/>
    <cellStyle name="Standard 4 3 7 5 3 3" xfId="24662"/>
    <cellStyle name="Standard 4 3 7 5 4" xfId="24663"/>
    <cellStyle name="Standard 4 3 7 5 4 2" xfId="24664"/>
    <cellStyle name="Standard 4 3 7 5 4 3" xfId="24665"/>
    <cellStyle name="Standard 4 3 7 5 5" xfId="24666"/>
    <cellStyle name="Standard 4 3 7 5 5 2" xfId="24667"/>
    <cellStyle name="Standard 4 3 7 5 6" xfId="24668"/>
    <cellStyle name="Standard 4 3 7 5 7" xfId="24669"/>
    <cellStyle name="Standard 4 3 7 6" xfId="24670"/>
    <cellStyle name="Standard 4 3 7 6 2" xfId="24671"/>
    <cellStyle name="Standard 4 3 7 6 2 2" xfId="24672"/>
    <cellStyle name="Standard 4 3 7 6 2 3" xfId="24673"/>
    <cellStyle name="Standard 4 3 7 6 3" xfId="24674"/>
    <cellStyle name="Standard 4 3 7 6 3 2" xfId="24675"/>
    <cellStyle name="Standard 4 3 7 6 3 3" xfId="24676"/>
    <cellStyle name="Standard 4 3 7 6 4" xfId="24677"/>
    <cellStyle name="Standard 4 3 7 6 4 2" xfId="24678"/>
    <cellStyle name="Standard 4 3 7 6 5" xfId="24679"/>
    <cellStyle name="Standard 4 3 7 6 6" xfId="24680"/>
    <cellStyle name="Standard 4 3 7 7" xfId="24681"/>
    <cellStyle name="Standard 4 3 7 7 2" xfId="24682"/>
    <cellStyle name="Standard 4 3 7 7 3" xfId="24683"/>
    <cellStyle name="Standard 4 3 7 8" xfId="24684"/>
    <cellStyle name="Standard 4 3 7 8 2" xfId="24685"/>
    <cellStyle name="Standard 4 3 7 8 3" xfId="24686"/>
    <cellStyle name="Standard 4 3 7 9" xfId="24687"/>
    <cellStyle name="Standard 4 3 7 9 2" xfId="24688"/>
    <cellStyle name="Standard 4 3 8" xfId="24689"/>
    <cellStyle name="Standard 4 3 8 10" xfId="24690"/>
    <cellStyle name="Standard 4 3 8 2" xfId="24691"/>
    <cellStyle name="Standard 4 3 8 2 2" xfId="24692"/>
    <cellStyle name="Standard 4 3 8 2 2 2" xfId="24693"/>
    <cellStyle name="Standard 4 3 8 2 2 2 2" xfId="24694"/>
    <cellStyle name="Standard 4 3 8 2 2 2 2 2" xfId="24695"/>
    <cellStyle name="Standard 4 3 8 2 2 2 2 3" xfId="24696"/>
    <cellStyle name="Standard 4 3 8 2 2 2 3" xfId="24697"/>
    <cellStyle name="Standard 4 3 8 2 2 2 3 2" xfId="24698"/>
    <cellStyle name="Standard 4 3 8 2 2 2 3 3" xfId="24699"/>
    <cellStyle name="Standard 4 3 8 2 2 2 4" xfId="24700"/>
    <cellStyle name="Standard 4 3 8 2 2 2 4 2" xfId="24701"/>
    <cellStyle name="Standard 4 3 8 2 2 2 5" xfId="24702"/>
    <cellStyle name="Standard 4 3 8 2 2 2 6" xfId="24703"/>
    <cellStyle name="Standard 4 3 8 2 2 3" xfId="24704"/>
    <cellStyle name="Standard 4 3 8 2 2 3 2" xfId="24705"/>
    <cellStyle name="Standard 4 3 8 2 2 3 3" xfId="24706"/>
    <cellStyle name="Standard 4 3 8 2 2 4" xfId="24707"/>
    <cellStyle name="Standard 4 3 8 2 2 4 2" xfId="24708"/>
    <cellStyle name="Standard 4 3 8 2 2 4 3" xfId="24709"/>
    <cellStyle name="Standard 4 3 8 2 2 5" xfId="24710"/>
    <cellStyle name="Standard 4 3 8 2 2 5 2" xfId="24711"/>
    <cellStyle name="Standard 4 3 8 2 2 6" xfId="24712"/>
    <cellStyle name="Standard 4 3 8 2 2 7" xfId="24713"/>
    <cellStyle name="Standard 4 3 8 2 3" xfId="24714"/>
    <cellStyle name="Standard 4 3 8 2 3 2" xfId="24715"/>
    <cellStyle name="Standard 4 3 8 2 3 2 2" xfId="24716"/>
    <cellStyle name="Standard 4 3 8 2 3 2 3" xfId="24717"/>
    <cellStyle name="Standard 4 3 8 2 3 3" xfId="24718"/>
    <cellStyle name="Standard 4 3 8 2 3 3 2" xfId="24719"/>
    <cellStyle name="Standard 4 3 8 2 3 3 3" xfId="24720"/>
    <cellStyle name="Standard 4 3 8 2 3 4" xfId="24721"/>
    <cellStyle name="Standard 4 3 8 2 3 4 2" xfId="24722"/>
    <cellStyle name="Standard 4 3 8 2 3 5" xfId="24723"/>
    <cellStyle name="Standard 4 3 8 2 3 6" xfId="24724"/>
    <cellStyle name="Standard 4 3 8 2 4" xfId="24725"/>
    <cellStyle name="Standard 4 3 8 2 4 2" xfId="24726"/>
    <cellStyle name="Standard 4 3 8 2 4 3" xfId="24727"/>
    <cellStyle name="Standard 4 3 8 2 5" xfId="24728"/>
    <cellStyle name="Standard 4 3 8 2 5 2" xfId="24729"/>
    <cellStyle name="Standard 4 3 8 2 5 3" xfId="24730"/>
    <cellStyle name="Standard 4 3 8 2 6" xfId="24731"/>
    <cellStyle name="Standard 4 3 8 2 6 2" xfId="24732"/>
    <cellStyle name="Standard 4 3 8 2 7" xfId="24733"/>
    <cellStyle name="Standard 4 3 8 2 8" xfId="24734"/>
    <cellStyle name="Standard 4 3 8 3" xfId="24735"/>
    <cellStyle name="Standard 4 3 8 3 2" xfId="24736"/>
    <cellStyle name="Standard 4 3 8 3 2 2" xfId="24737"/>
    <cellStyle name="Standard 4 3 8 3 2 2 2" xfId="24738"/>
    <cellStyle name="Standard 4 3 8 3 2 2 2 2" xfId="24739"/>
    <cellStyle name="Standard 4 3 8 3 2 2 2 3" xfId="24740"/>
    <cellStyle name="Standard 4 3 8 3 2 2 3" xfId="24741"/>
    <cellStyle name="Standard 4 3 8 3 2 2 3 2" xfId="24742"/>
    <cellStyle name="Standard 4 3 8 3 2 2 3 3" xfId="24743"/>
    <cellStyle name="Standard 4 3 8 3 2 2 4" xfId="24744"/>
    <cellStyle name="Standard 4 3 8 3 2 2 4 2" xfId="24745"/>
    <cellStyle name="Standard 4 3 8 3 2 2 5" xfId="24746"/>
    <cellStyle name="Standard 4 3 8 3 2 2 6" xfId="24747"/>
    <cellStyle name="Standard 4 3 8 3 2 3" xfId="24748"/>
    <cellStyle name="Standard 4 3 8 3 2 3 2" xfId="24749"/>
    <cellStyle name="Standard 4 3 8 3 2 3 3" xfId="24750"/>
    <cellStyle name="Standard 4 3 8 3 2 4" xfId="24751"/>
    <cellStyle name="Standard 4 3 8 3 2 4 2" xfId="24752"/>
    <cellStyle name="Standard 4 3 8 3 2 4 3" xfId="24753"/>
    <cellStyle name="Standard 4 3 8 3 2 5" xfId="24754"/>
    <cellStyle name="Standard 4 3 8 3 2 5 2" xfId="24755"/>
    <cellStyle name="Standard 4 3 8 3 2 6" xfId="24756"/>
    <cellStyle name="Standard 4 3 8 3 2 7" xfId="24757"/>
    <cellStyle name="Standard 4 3 8 3 3" xfId="24758"/>
    <cellStyle name="Standard 4 3 8 3 3 2" xfId="24759"/>
    <cellStyle name="Standard 4 3 8 3 3 2 2" xfId="24760"/>
    <cellStyle name="Standard 4 3 8 3 3 2 3" xfId="24761"/>
    <cellStyle name="Standard 4 3 8 3 3 3" xfId="24762"/>
    <cellStyle name="Standard 4 3 8 3 3 3 2" xfId="24763"/>
    <cellStyle name="Standard 4 3 8 3 3 3 3" xfId="24764"/>
    <cellStyle name="Standard 4 3 8 3 3 4" xfId="24765"/>
    <cellStyle name="Standard 4 3 8 3 3 4 2" xfId="24766"/>
    <cellStyle name="Standard 4 3 8 3 3 5" xfId="24767"/>
    <cellStyle name="Standard 4 3 8 3 3 6" xfId="24768"/>
    <cellStyle name="Standard 4 3 8 3 4" xfId="24769"/>
    <cellStyle name="Standard 4 3 8 3 4 2" xfId="24770"/>
    <cellStyle name="Standard 4 3 8 3 4 3" xfId="24771"/>
    <cellStyle name="Standard 4 3 8 3 5" xfId="24772"/>
    <cellStyle name="Standard 4 3 8 3 5 2" xfId="24773"/>
    <cellStyle name="Standard 4 3 8 3 5 3" xfId="24774"/>
    <cellStyle name="Standard 4 3 8 3 6" xfId="24775"/>
    <cellStyle name="Standard 4 3 8 3 6 2" xfId="24776"/>
    <cellStyle name="Standard 4 3 8 3 7" xfId="24777"/>
    <cellStyle name="Standard 4 3 8 3 8" xfId="24778"/>
    <cellStyle name="Standard 4 3 8 4" xfId="24779"/>
    <cellStyle name="Standard 4 3 8 4 2" xfId="24780"/>
    <cellStyle name="Standard 4 3 8 4 2 2" xfId="24781"/>
    <cellStyle name="Standard 4 3 8 4 2 2 2" xfId="24782"/>
    <cellStyle name="Standard 4 3 8 4 2 2 3" xfId="24783"/>
    <cellStyle name="Standard 4 3 8 4 2 3" xfId="24784"/>
    <cellStyle name="Standard 4 3 8 4 2 3 2" xfId="24785"/>
    <cellStyle name="Standard 4 3 8 4 2 3 3" xfId="24786"/>
    <cellStyle name="Standard 4 3 8 4 2 4" xfId="24787"/>
    <cellStyle name="Standard 4 3 8 4 2 4 2" xfId="24788"/>
    <cellStyle name="Standard 4 3 8 4 2 5" xfId="24789"/>
    <cellStyle name="Standard 4 3 8 4 2 6" xfId="24790"/>
    <cellStyle name="Standard 4 3 8 4 3" xfId="24791"/>
    <cellStyle name="Standard 4 3 8 4 3 2" xfId="24792"/>
    <cellStyle name="Standard 4 3 8 4 3 3" xfId="24793"/>
    <cellStyle name="Standard 4 3 8 4 4" xfId="24794"/>
    <cellStyle name="Standard 4 3 8 4 4 2" xfId="24795"/>
    <cellStyle name="Standard 4 3 8 4 4 3" xfId="24796"/>
    <cellStyle name="Standard 4 3 8 4 5" xfId="24797"/>
    <cellStyle name="Standard 4 3 8 4 5 2" xfId="24798"/>
    <cellStyle name="Standard 4 3 8 4 6" xfId="24799"/>
    <cellStyle name="Standard 4 3 8 4 7" xfId="24800"/>
    <cellStyle name="Standard 4 3 8 5" xfId="24801"/>
    <cellStyle name="Standard 4 3 8 5 2" xfId="24802"/>
    <cellStyle name="Standard 4 3 8 5 2 2" xfId="24803"/>
    <cellStyle name="Standard 4 3 8 5 2 3" xfId="24804"/>
    <cellStyle name="Standard 4 3 8 5 3" xfId="24805"/>
    <cellStyle name="Standard 4 3 8 5 3 2" xfId="24806"/>
    <cellStyle name="Standard 4 3 8 5 3 3" xfId="24807"/>
    <cellStyle name="Standard 4 3 8 5 4" xfId="24808"/>
    <cellStyle name="Standard 4 3 8 5 4 2" xfId="24809"/>
    <cellStyle name="Standard 4 3 8 5 5" xfId="24810"/>
    <cellStyle name="Standard 4 3 8 5 6" xfId="24811"/>
    <cellStyle name="Standard 4 3 8 6" xfId="24812"/>
    <cellStyle name="Standard 4 3 8 6 2" xfId="24813"/>
    <cellStyle name="Standard 4 3 8 6 3" xfId="24814"/>
    <cellStyle name="Standard 4 3 8 7" xfId="24815"/>
    <cellStyle name="Standard 4 3 8 7 2" xfId="24816"/>
    <cellStyle name="Standard 4 3 8 7 3" xfId="24817"/>
    <cellStyle name="Standard 4 3 8 8" xfId="24818"/>
    <cellStyle name="Standard 4 3 8 8 2" xfId="24819"/>
    <cellStyle name="Standard 4 3 8 9" xfId="24820"/>
    <cellStyle name="Standard 4 3 9" xfId="24821"/>
    <cellStyle name="Standard 4 3 9 2" xfId="24822"/>
    <cellStyle name="Standard 4 3 9 2 2" xfId="24823"/>
    <cellStyle name="Standard 4 3 9 2 2 2" xfId="24824"/>
    <cellStyle name="Standard 4 3 9 2 2 2 2" xfId="24825"/>
    <cellStyle name="Standard 4 3 9 2 2 2 2 2" xfId="24826"/>
    <cellStyle name="Standard 4 3 9 2 2 2 2 3" xfId="24827"/>
    <cellStyle name="Standard 4 3 9 2 2 2 3" xfId="24828"/>
    <cellStyle name="Standard 4 3 9 2 2 2 3 2" xfId="24829"/>
    <cellStyle name="Standard 4 3 9 2 2 2 3 3" xfId="24830"/>
    <cellStyle name="Standard 4 3 9 2 2 2 4" xfId="24831"/>
    <cellStyle name="Standard 4 3 9 2 2 2 4 2" xfId="24832"/>
    <cellStyle name="Standard 4 3 9 2 2 2 5" xfId="24833"/>
    <cellStyle name="Standard 4 3 9 2 2 2 6" xfId="24834"/>
    <cellStyle name="Standard 4 3 9 2 2 3" xfId="24835"/>
    <cellStyle name="Standard 4 3 9 2 2 3 2" xfId="24836"/>
    <cellStyle name="Standard 4 3 9 2 2 3 3" xfId="24837"/>
    <cellStyle name="Standard 4 3 9 2 2 4" xfId="24838"/>
    <cellStyle name="Standard 4 3 9 2 2 4 2" xfId="24839"/>
    <cellStyle name="Standard 4 3 9 2 2 4 3" xfId="24840"/>
    <cellStyle name="Standard 4 3 9 2 2 5" xfId="24841"/>
    <cellStyle name="Standard 4 3 9 2 2 5 2" xfId="24842"/>
    <cellStyle name="Standard 4 3 9 2 2 6" xfId="24843"/>
    <cellStyle name="Standard 4 3 9 2 2 7" xfId="24844"/>
    <cellStyle name="Standard 4 3 9 2 3" xfId="24845"/>
    <cellStyle name="Standard 4 3 9 2 3 2" xfId="24846"/>
    <cellStyle name="Standard 4 3 9 2 3 2 2" xfId="24847"/>
    <cellStyle name="Standard 4 3 9 2 3 2 3" xfId="24848"/>
    <cellStyle name="Standard 4 3 9 2 3 3" xfId="24849"/>
    <cellStyle name="Standard 4 3 9 2 3 3 2" xfId="24850"/>
    <cellStyle name="Standard 4 3 9 2 3 3 3" xfId="24851"/>
    <cellStyle name="Standard 4 3 9 2 3 4" xfId="24852"/>
    <cellStyle name="Standard 4 3 9 2 3 4 2" xfId="24853"/>
    <cellStyle name="Standard 4 3 9 2 3 5" xfId="24854"/>
    <cellStyle name="Standard 4 3 9 2 3 6" xfId="24855"/>
    <cellStyle name="Standard 4 3 9 2 4" xfId="24856"/>
    <cellStyle name="Standard 4 3 9 2 4 2" xfId="24857"/>
    <cellStyle name="Standard 4 3 9 2 4 3" xfId="24858"/>
    <cellStyle name="Standard 4 3 9 2 5" xfId="24859"/>
    <cellStyle name="Standard 4 3 9 2 5 2" xfId="24860"/>
    <cellStyle name="Standard 4 3 9 2 5 3" xfId="24861"/>
    <cellStyle name="Standard 4 3 9 2 6" xfId="24862"/>
    <cellStyle name="Standard 4 3 9 2 6 2" xfId="24863"/>
    <cellStyle name="Standard 4 3 9 2 7" xfId="24864"/>
    <cellStyle name="Standard 4 3 9 2 8" xfId="24865"/>
    <cellStyle name="Standard 4 3 9 3" xfId="24866"/>
    <cellStyle name="Standard 4 3 9 3 2" xfId="24867"/>
    <cellStyle name="Standard 4 3 9 3 2 2" xfId="24868"/>
    <cellStyle name="Standard 4 3 9 3 2 2 2" xfId="24869"/>
    <cellStyle name="Standard 4 3 9 3 2 2 3" xfId="24870"/>
    <cellStyle name="Standard 4 3 9 3 2 3" xfId="24871"/>
    <cellStyle name="Standard 4 3 9 3 2 3 2" xfId="24872"/>
    <cellStyle name="Standard 4 3 9 3 2 3 3" xfId="24873"/>
    <cellStyle name="Standard 4 3 9 3 2 4" xfId="24874"/>
    <cellStyle name="Standard 4 3 9 3 2 4 2" xfId="24875"/>
    <cellStyle name="Standard 4 3 9 3 2 5" xfId="24876"/>
    <cellStyle name="Standard 4 3 9 3 2 6" xfId="24877"/>
    <cellStyle name="Standard 4 3 9 3 3" xfId="24878"/>
    <cellStyle name="Standard 4 3 9 3 3 2" xfId="24879"/>
    <cellStyle name="Standard 4 3 9 3 3 3" xfId="24880"/>
    <cellStyle name="Standard 4 3 9 3 4" xfId="24881"/>
    <cellStyle name="Standard 4 3 9 3 4 2" xfId="24882"/>
    <cellStyle name="Standard 4 3 9 3 4 3" xfId="24883"/>
    <cellStyle name="Standard 4 3 9 3 5" xfId="24884"/>
    <cellStyle name="Standard 4 3 9 3 5 2" xfId="24885"/>
    <cellStyle name="Standard 4 3 9 3 6" xfId="24886"/>
    <cellStyle name="Standard 4 3 9 3 7" xfId="24887"/>
    <cellStyle name="Standard 4 3 9 4" xfId="24888"/>
    <cellStyle name="Standard 4 3 9 4 2" xfId="24889"/>
    <cellStyle name="Standard 4 3 9 4 2 2" xfId="24890"/>
    <cellStyle name="Standard 4 3 9 4 2 3" xfId="24891"/>
    <cellStyle name="Standard 4 3 9 4 3" xfId="24892"/>
    <cellStyle name="Standard 4 3 9 4 3 2" xfId="24893"/>
    <cellStyle name="Standard 4 3 9 4 3 3" xfId="24894"/>
    <cellStyle name="Standard 4 3 9 4 4" xfId="24895"/>
    <cellStyle name="Standard 4 3 9 4 4 2" xfId="24896"/>
    <cellStyle name="Standard 4 3 9 4 5" xfId="24897"/>
    <cellStyle name="Standard 4 3 9 4 6" xfId="24898"/>
    <cellStyle name="Standard 4 3 9 5" xfId="24899"/>
    <cellStyle name="Standard 4 3 9 5 2" xfId="24900"/>
    <cellStyle name="Standard 4 3 9 5 3" xfId="24901"/>
    <cellStyle name="Standard 4 3 9 6" xfId="24902"/>
    <cellStyle name="Standard 4 3 9 6 2" xfId="24903"/>
    <cellStyle name="Standard 4 3 9 6 3" xfId="24904"/>
    <cellStyle name="Standard 4 3 9 7" xfId="24905"/>
    <cellStyle name="Standard 4 3 9 7 2" xfId="24906"/>
    <cellStyle name="Standard 4 3 9 8" xfId="24907"/>
    <cellStyle name="Standard 4 3 9 9" xfId="24908"/>
    <cellStyle name="Standard 4 4" xfId="588"/>
    <cellStyle name="Standard 4 4 10" xfId="24909"/>
    <cellStyle name="Standard 4 4 10 2" xfId="24910"/>
    <cellStyle name="Standard 4 4 10 2 2" xfId="24911"/>
    <cellStyle name="Standard 4 4 10 2 2 2" xfId="24912"/>
    <cellStyle name="Standard 4 4 10 2 2 3" xfId="24913"/>
    <cellStyle name="Standard 4 4 10 2 3" xfId="24914"/>
    <cellStyle name="Standard 4 4 10 2 3 2" xfId="24915"/>
    <cellStyle name="Standard 4 4 10 2 3 3" xfId="24916"/>
    <cellStyle name="Standard 4 4 10 2 4" xfId="24917"/>
    <cellStyle name="Standard 4 4 10 2 4 2" xfId="24918"/>
    <cellStyle name="Standard 4 4 10 2 5" xfId="24919"/>
    <cellStyle name="Standard 4 4 10 2 6" xfId="24920"/>
    <cellStyle name="Standard 4 4 10 3" xfId="24921"/>
    <cellStyle name="Standard 4 4 10 3 2" xfId="24922"/>
    <cellStyle name="Standard 4 4 10 3 3" xfId="24923"/>
    <cellStyle name="Standard 4 4 10 4" xfId="24924"/>
    <cellStyle name="Standard 4 4 10 4 2" xfId="24925"/>
    <cellStyle name="Standard 4 4 10 4 3" xfId="24926"/>
    <cellStyle name="Standard 4 4 10 5" xfId="24927"/>
    <cellStyle name="Standard 4 4 10 5 2" xfId="24928"/>
    <cellStyle name="Standard 4 4 10 6" xfId="24929"/>
    <cellStyle name="Standard 4 4 10 7" xfId="24930"/>
    <cellStyle name="Standard 4 4 11" xfId="24931"/>
    <cellStyle name="Standard 4 4 11 2" xfId="24932"/>
    <cellStyle name="Standard 4 4 11 2 2" xfId="24933"/>
    <cellStyle name="Standard 4 4 11 2 3" xfId="24934"/>
    <cellStyle name="Standard 4 4 11 3" xfId="24935"/>
    <cellStyle name="Standard 4 4 11 3 2" xfId="24936"/>
    <cellStyle name="Standard 4 4 11 3 3" xfId="24937"/>
    <cellStyle name="Standard 4 4 11 4" xfId="24938"/>
    <cellStyle name="Standard 4 4 11 4 2" xfId="24939"/>
    <cellStyle name="Standard 4 4 11 5" xfId="24940"/>
    <cellStyle name="Standard 4 4 11 6" xfId="24941"/>
    <cellStyle name="Standard 4 4 12" xfId="24942"/>
    <cellStyle name="Standard 4 4 12 2" xfId="24943"/>
    <cellStyle name="Standard 4 4 12 3" xfId="24944"/>
    <cellStyle name="Standard 4 4 13" xfId="24945"/>
    <cellStyle name="Standard 4 4 13 2" xfId="24946"/>
    <cellStyle name="Standard 4 4 13 3" xfId="24947"/>
    <cellStyle name="Standard 4 4 14" xfId="24948"/>
    <cellStyle name="Standard 4 4 14 2" xfId="24949"/>
    <cellStyle name="Standard 4 4 15" xfId="24950"/>
    <cellStyle name="Standard 4 4 16" xfId="24951"/>
    <cellStyle name="Standard 4 4 2" xfId="589"/>
    <cellStyle name="Standard 4 4 2 10" xfId="24952"/>
    <cellStyle name="Standard 4 4 2 10 2" xfId="24953"/>
    <cellStyle name="Standard 4 4 2 10 3" xfId="24954"/>
    <cellStyle name="Standard 4 4 2 11" xfId="24955"/>
    <cellStyle name="Standard 4 4 2 11 2" xfId="24956"/>
    <cellStyle name="Standard 4 4 2 11 3" xfId="24957"/>
    <cellStyle name="Standard 4 4 2 12" xfId="24958"/>
    <cellStyle name="Standard 4 4 2 12 2" xfId="24959"/>
    <cellStyle name="Standard 4 4 2 13" xfId="24960"/>
    <cellStyle name="Standard 4 4 2 14" xfId="24961"/>
    <cellStyle name="Standard 4 4 2 2" xfId="24962"/>
    <cellStyle name="Standard 4 4 2 2 10" xfId="24963"/>
    <cellStyle name="Standard 4 4 2 2 10 2" xfId="24964"/>
    <cellStyle name="Standard 4 4 2 2 11" xfId="24965"/>
    <cellStyle name="Standard 4 4 2 2 12" xfId="24966"/>
    <cellStyle name="Standard 4 4 2 2 2" xfId="24967"/>
    <cellStyle name="Standard 4 4 2 2 2 10" xfId="24968"/>
    <cellStyle name="Standard 4 4 2 2 2 11" xfId="24969"/>
    <cellStyle name="Standard 4 4 2 2 2 2" xfId="24970"/>
    <cellStyle name="Standard 4 4 2 2 2 2 10" xfId="24971"/>
    <cellStyle name="Standard 4 4 2 2 2 2 2" xfId="24972"/>
    <cellStyle name="Standard 4 4 2 2 2 2 2 2" xfId="24973"/>
    <cellStyle name="Standard 4 4 2 2 2 2 2 2 2" xfId="24974"/>
    <cellStyle name="Standard 4 4 2 2 2 2 2 2 2 2" xfId="24975"/>
    <cellStyle name="Standard 4 4 2 2 2 2 2 2 2 2 2" xfId="24976"/>
    <cellStyle name="Standard 4 4 2 2 2 2 2 2 2 2 3" xfId="24977"/>
    <cellStyle name="Standard 4 4 2 2 2 2 2 2 2 3" xfId="24978"/>
    <cellStyle name="Standard 4 4 2 2 2 2 2 2 2 3 2" xfId="24979"/>
    <cellStyle name="Standard 4 4 2 2 2 2 2 2 2 3 3" xfId="24980"/>
    <cellStyle name="Standard 4 4 2 2 2 2 2 2 2 4" xfId="24981"/>
    <cellStyle name="Standard 4 4 2 2 2 2 2 2 2 4 2" xfId="24982"/>
    <cellStyle name="Standard 4 4 2 2 2 2 2 2 2 5" xfId="24983"/>
    <cellStyle name="Standard 4 4 2 2 2 2 2 2 2 6" xfId="24984"/>
    <cellStyle name="Standard 4 4 2 2 2 2 2 2 3" xfId="24985"/>
    <cellStyle name="Standard 4 4 2 2 2 2 2 2 3 2" xfId="24986"/>
    <cellStyle name="Standard 4 4 2 2 2 2 2 2 3 3" xfId="24987"/>
    <cellStyle name="Standard 4 4 2 2 2 2 2 2 4" xfId="24988"/>
    <cellStyle name="Standard 4 4 2 2 2 2 2 2 4 2" xfId="24989"/>
    <cellStyle name="Standard 4 4 2 2 2 2 2 2 4 3" xfId="24990"/>
    <cellStyle name="Standard 4 4 2 2 2 2 2 2 5" xfId="24991"/>
    <cellStyle name="Standard 4 4 2 2 2 2 2 2 5 2" xfId="24992"/>
    <cellStyle name="Standard 4 4 2 2 2 2 2 2 6" xfId="24993"/>
    <cellStyle name="Standard 4 4 2 2 2 2 2 2 7" xfId="24994"/>
    <cellStyle name="Standard 4 4 2 2 2 2 2 3" xfId="24995"/>
    <cellStyle name="Standard 4 4 2 2 2 2 2 3 2" xfId="24996"/>
    <cellStyle name="Standard 4 4 2 2 2 2 2 3 2 2" xfId="24997"/>
    <cellStyle name="Standard 4 4 2 2 2 2 2 3 2 3" xfId="24998"/>
    <cellStyle name="Standard 4 4 2 2 2 2 2 3 3" xfId="24999"/>
    <cellStyle name="Standard 4 4 2 2 2 2 2 3 3 2" xfId="25000"/>
    <cellStyle name="Standard 4 4 2 2 2 2 2 3 3 3" xfId="25001"/>
    <cellStyle name="Standard 4 4 2 2 2 2 2 3 4" xfId="25002"/>
    <cellStyle name="Standard 4 4 2 2 2 2 2 3 4 2" xfId="25003"/>
    <cellStyle name="Standard 4 4 2 2 2 2 2 3 5" xfId="25004"/>
    <cellStyle name="Standard 4 4 2 2 2 2 2 3 6" xfId="25005"/>
    <cellStyle name="Standard 4 4 2 2 2 2 2 4" xfId="25006"/>
    <cellStyle name="Standard 4 4 2 2 2 2 2 4 2" xfId="25007"/>
    <cellStyle name="Standard 4 4 2 2 2 2 2 4 3" xfId="25008"/>
    <cellStyle name="Standard 4 4 2 2 2 2 2 5" xfId="25009"/>
    <cellStyle name="Standard 4 4 2 2 2 2 2 5 2" xfId="25010"/>
    <cellStyle name="Standard 4 4 2 2 2 2 2 5 3" xfId="25011"/>
    <cellStyle name="Standard 4 4 2 2 2 2 2 6" xfId="25012"/>
    <cellStyle name="Standard 4 4 2 2 2 2 2 6 2" xfId="25013"/>
    <cellStyle name="Standard 4 4 2 2 2 2 2 7" xfId="25014"/>
    <cellStyle name="Standard 4 4 2 2 2 2 2 8" xfId="25015"/>
    <cellStyle name="Standard 4 4 2 2 2 2 3" xfId="25016"/>
    <cellStyle name="Standard 4 4 2 2 2 2 3 2" xfId="25017"/>
    <cellStyle name="Standard 4 4 2 2 2 2 3 2 2" xfId="25018"/>
    <cellStyle name="Standard 4 4 2 2 2 2 3 2 2 2" xfId="25019"/>
    <cellStyle name="Standard 4 4 2 2 2 2 3 2 2 2 2" xfId="25020"/>
    <cellStyle name="Standard 4 4 2 2 2 2 3 2 2 2 3" xfId="25021"/>
    <cellStyle name="Standard 4 4 2 2 2 2 3 2 2 3" xfId="25022"/>
    <cellStyle name="Standard 4 4 2 2 2 2 3 2 2 3 2" xfId="25023"/>
    <cellStyle name="Standard 4 4 2 2 2 2 3 2 2 3 3" xfId="25024"/>
    <cellStyle name="Standard 4 4 2 2 2 2 3 2 2 4" xfId="25025"/>
    <cellStyle name="Standard 4 4 2 2 2 2 3 2 2 4 2" xfId="25026"/>
    <cellStyle name="Standard 4 4 2 2 2 2 3 2 2 5" xfId="25027"/>
    <cellStyle name="Standard 4 4 2 2 2 2 3 2 2 6" xfId="25028"/>
    <cellStyle name="Standard 4 4 2 2 2 2 3 2 3" xfId="25029"/>
    <cellStyle name="Standard 4 4 2 2 2 2 3 2 3 2" xfId="25030"/>
    <cellStyle name="Standard 4 4 2 2 2 2 3 2 3 3" xfId="25031"/>
    <cellStyle name="Standard 4 4 2 2 2 2 3 2 4" xfId="25032"/>
    <cellStyle name="Standard 4 4 2 2 2 2 3 2 4 2" xfId="25033"/>
    <cellStyle name="Standard 4 4 2 2 2 2 3 2 4 3" xfId="25034"/>
    <cellStyle name="Standard 4 4 2 2 2 2 3 2 5" xfId="25035"/>
    <cellStyle name="Standard 4 4 2 2 2 2 3 2 5 2" xfId="25036"/>
    <cellStyle name="Standard 4 4 2 2 2 2 3 2 6" xfId="25037"/>
    <cellStyle name="Standard 4 4 2 2 2 2 3 2 7" xfId="25038"/>
    <cellStyle name="Standard 4 4 2 2 2 2 3 3" xfId="25039"/>
    <cellStyle name="Standard 4 4 2 2 2 2 3 3 2" xfId="25040"/>
    <cellStyle name="Standard 4 4 2 2 2 2 3 3 2 2" xfId="25041"/>
    <cellStyle name="Standard 4 4 2 2 2 2 3 3 2 3" xfId="25042"/>
    <cellStyle name="Standard 4 4 2 2 2 2 3 3 3" xfId="25043"/>
    <cellStyle name="Standard 4 4 2 2 2 2 3 3 3 2" xfId="25044"/>
    <cellStyle name="Standard 4 4 2 2 2 2 3 3 3 3" xfId="25045"/>
    <cellStyle name="Standard 4 4 2 2 2 2 3 3 4" xfId="25046"/>
    <cellStyle name="Standard 4 4 2 2 2 2 3 3 4 2" xfId="25047"/>
    <cellStyle name="Standard 4 4 2 2 2 2 3 3 5" xfId="25048"/>
    <cellStyle name="Standard 4 4 2 2 2 2 3 3 6" xfId="25049"/>
    <cellStyle name="Standard 4 4 2 2 2 2 3 4" xfId="25050"/>
    <cellStyle name="Standard 4 4 2 2 2 2 3 4 2" xfId="25051"/>
    <cellStyle name="Standard 4 4 2 2 2 2 3 4 3" xfId="25052"/>
    <cellStyle name="Standard 4 4 2 2 2 2 3 5" xfId="25053"/>
    <cellStyle name="Standard 4 4 2 2 2 2 3 5 2" xfId="25054"/>
    <cellStyle name="Standard 4 4 2 2 2 2 3 5 3" xfId="25055"/>
    <cellStyle name="Standard 4 4 2 2 2 2 3 6" xfId="25056"/>
    <cellStyle name="Standard 4 4 2 2 2 2 3 6 2" xfId="25057"/>
    <cellStyle name="Standard 4 4 2 2 2 2 3 7" xfId="25058"/>
    <cellStyle name="Standard 4 4 2 2 2 2 3 8" xfId="25059"/>
    <cellStyle name="Standard 4 4 2 2 2 2 4" xfId="25060"/>
    <cellStyle name="Standard 4 4 2 2 2 2 4 2" xfId="25061"/>
    <cellStyle name="Standard 4 4 2 2 2 2 4 2 2" xfId="25062"/>
    <cellStyle name="Standard 4 4 2 2 2 2 4 2 2 2" xfId="25063"/>
    <cellStyle name="Standard 4 4 2 2 2 2 4 2 2 3" xfId="25064"/>
    <cellStyle name="Standard 4 4 2 2 2 2 4 2 3" xfId="25065"/>
    <cellStyle name="Standard 4 4 2 2 2 2 4 2 3 2" xfId="25066"/>
    <cellStyle name="Standard 4 4 2 2 2 2 4 2 3 3" xfId="25067"/>
    <cellStyle name="Standard 4 4 2 2 2 2 4 2 4" xfId="25068"/>
    <cellStyle name="Standard 4 4 2 2 2 2 4 2 4 2" xfId="25069"/>
    <cellStyle name="Standard 4 4 2 2 2 2 4 2 5" xfId="25070"/>
    <cellStyle name="Standard 4 4 2 2 2 2 4 2 6" xfId="25071"/>
    <cellStyle name="Standard 4 4 2 2 2 2 4 3" xfId="25072"/>
    <cellStyle name="Standard 4 4 2 2 2 2 4 3 2" xfId="25073"/>
    <cellStyle name="Standard 4 4 2 2 2 2 4 3 3" xfId="25074"/>
    <cellStyle name="Standard 4 4 2 2 2 2 4 4" xfId="25075"/>
    <cellStyle name="Standard 4 4 2 2 2 2 4 4 2" xfId="25076"/>
    <cellStyle name="Standard 4 4 2 2 2 2 4 4 3" xfId="25077"/>
    <cellStyle name="Standard 4 4 2 2 2 2 4 5" xfId="25078"/>
    <cellStyle name="Standard 4 4 2 2 2 2 4 5 2" xfId="25079"/>
    <cellStyle name="Standard 4 4 2 2 2 2 4 6" xfId="25080"/>
    <cellStyle name="Standard 4 4 2 2 2 2 4 7" xfId="25081"/>
    <cellStyle name="Standard 4 4 2 2 2 2 5" xfId="25082"/>
    <cellStyle name="Standard 4 4 2 2 2 2 5 2" xfId="25083"/>
    <cellStyle name="Standard 4 4 2 2 2 2 5 2 2" xfId="25084"/>
    <cellStyle name="Standard 4 4 2 2 2 2 5 2 3" xfId="25085"/>
    <cellStyle name="Standard 4 4 2 2 2 2 5 3" xfId="25086"/>
    <cellStyle name="Standard 4 4 2 2 2 2 5 3 2" xfId="25087"/>
    <cellStyle name="Standard 4 4 2 2 2 2 5 3 3" xfId="25088"/>
    <cellStyle name="Standard 4 4 2 2 2 2 5 4" xfId="25089"/>
    <cellStyle name="Standard 4 4 2 2 2 2 5 4 2" xfId="25090"/>
    <cellStyle name="Standard 4 4 2 2 2 2 5 5" xfId="25091"/>
    <cellStyle name="Standard 4 4 2 2 2 2 5 6" xfId="25092"/>
    <cellStyle name="Standard 4 4 2 2 2 2 6" xfId="25093"/>
    <cellStyle name="Standard 4 4 2 2 2 2 6 2" xfId="25094"/>
    <cellStyle name="Standard 4 4 2 2 2 2 6 3" xfId="25095"/>
    <cellStyle name="Standard 4 4 2 2 2 2 7" xfId="25096"/>
    <cellStyle name="Standard 4 4 2 2 2 2 7 2" xfId="25097"/>
    <cellStyle name="Standard 4 4 2 2 2 2 7 3" xfId="25098"/>
    <cellStyle name="Standard 4 4 2 2 2 2 8" xfId="25099"/>
    <cellStyle name="Standard 4 4 2 2 2 2 8 2" xfId="25100"/>
    <cellStyle name="Standard 4 4 2 2 2 2 9" xfId="25101"/>
    <cellStyle name="Standard 4 4 2 2 2 3" xfId="25102"/>
    <cellStyle name="Standard 4 4 2 2 2 3 2" xfId="25103"/>
    <cellStyle name="Standard 4 4 2 2 2 3 2 2" xfId="25104"/>
    <cellStyle name="Standard 4 4 2 2 2 3 2 2 2" xfId="25105"/>
    <cellStyle name="Standard 4 4 2 2 2 3 2 2 2 2" xfId="25106"/>
    <cellStyle name="Standard 4 4 2 2 2 3 2 2 2 3" xfId="25107"/>
    <cellStyle name="Standard 4 4 2 2 2 3 2 2 3" xfId="25108"/>
    <cellStyle name="Standard 4 4 2 2 2 3 2 2 3 2" xfId="25109"/>
    <cellStyle name="Standard 4 4 2 2 2 3 2 2 3 3" xfId="25110"/>
    <cellStyle name="Standard 4 4 2 2 2 3 2 2 4" xfId="25111"/>
    <cellStyle name="Standard 4 4 2 2 2 3 2 2 4 2" xfId="25112"/>
    <cellStyle name="Standard 4 4 2 2 2 3 2 2 5" xfId="25113"/>
    <cellStyle name="Standard 4 4 2 2 2 3 2 2 6" xfId="25114"/>
    <cellStyle name="Standard 4 4 2 2 2 3 2 3" xfId="25115"/>
    <cellStyle name="Standard 4 4 2 2 2 3 2 3 2" xfId="25116"/>
    <cellStyle name="Standard 4 4 2 2 2 3 2 3 3" xfId="25117"/>
    <cellStyle name="Standard 4 4 2 2 2 3 2 4" xfId="25118"/>
    <cellStyle name="Standard 4 4 2 2 2 3 2 4 2" xfId="25119"/>
    <cellStyle name="Standard 4 4 2 2 2 3 2 4 3" xfId="25120"/>
    <cellStyle name="Standard 4 4 2 2 2 3 2 5" xfId="25121"/>
    <cellStyle name="Standard 4 4 2 2 2 3 2 5 2" xfId="25122"/>
    <cellStyle name="Standard 4 4 2 2 2 3 2 6" xfId="25123"/>
    <cellStyle name="Standard 4 4 2 2 2 3 2 7" xfId="25124"/>
    <cellStyle name="Standard 4 4 2 2 2 3 3" xfId="25125"/>
    <cellStyle name="Standard 4 4 2 2 2 3 3 2" xfId="25126"/>
    <cellStyle name="Standard 4 4 2 2 2 3 3 2 2" xfId="25127"/>
    <cellStyle name="Standard 4 4 2 2 2 3 3 2 3" xfId="25128"/>
    <cellStyle name="Standard 4 4 2 2 2 3 3 3" xfId="25129"/>
    <cellStyle name="Standard 4 4 2 2 2 3 3 3 2" xfId="25130"/>
    <cellStyle name="Standard 4 4 2 2 2 3 3 3 3" xfId="25131"/>
    <cellStyle name="Standard 4 4 2 2 2 3 3 4" xfId="25132"/>
    <cellStyle name="Standard 4 4 2 2 2 3 3 4 2" xfId="25133"/>
    <cellStyle name="Standard 4 4 2 2 2 3 3 5" xfId="25134"/>
    <cellStyle name="Standard 4 4 2 2 2 3 3 6" xfId="25135"/>
    <cellStyle name="Standard 4 4 2 2 2 3 4" xfId="25136"/>
    <cellStyle name="Standard 4 4 2 2 2 3 4 2" xfId="25137"/>
    <cellStyle name="Standard 4 4 2 2 2 3 4 3" xfId="25138"/>
    <cellStyle name="Standard 4 4 2 2 2 3 5" xfId="25139"/>
    <cellStyle name="Standard 4 4 2 2 2 3 5 2" xfId="25140"/>
    <cellStyle name="Standard 4 4 2 2 2 3 5 3" xfId="25141"/>
    <cellStyle name="Standard 4 4 2 2 2 3 6" xfId="25142"/>
    <cellStyle name="Standard 4 4 2 2 2 3 6 2" xfId="25143"/>
    <cellStyle name="Standard 4 4 2 2 2 3 7" xfId="25144"/>
    <cellStyle name="Standard 4 4 2 2 2 3 8" xfId="25145"/>
    <cellStyle name="Standard 4 4 2 2 2 4" xfId="25146"/>
    <cellStyle name="Standard 4 4 2 2 2 4 2" xfId="25147"/>
    <cellStyle name="Standard 4 4 2 2 2 4 2 2" xfId="25148"/>
    <cellStyle name="Standard 4 4 2 2 2 4 2 2 2" xfId="25149"/>
    <cellStyle name="Standard 4 4 2 2 2 4 2 2 2 2" xfId="25150"/>
    <cellStyle name="Standard 4 4 2 2 2 4 2 2 2 3" xfId="25151"/>
    <cellStyle name="Standard 4 4 2 2 2 4 2 2 3" xfId="25152"/>
    <cellStyle name="Standard 4 4 2 2 2 4 2 2 3 2" xfId="25153"/>
    <cellStyle name="Standard 4 4 2 2 2 4 2 2 3 3" xfId="25154"/>
    <cellStyle name="Standard 4 4 2 2 2 4 2 2 4" xfId="25155"/>
    <cellStyle name="Standard 4 4 2 2 2 4 2 2 4 2" xfId="25156"/>
    <cellStyle name="Standard 4 4 2 2 2 4 2 2 5" xfId="25157"/>
    <cellStyle name="Standard 4 4 2 2 2 4 2 2 6" xfId="25158"/>
    <cellStyle name="Standard 4 4 2 2 2 4 2 3" xfId="25159"/>
    <cellStyle name="Standard 4 4 2 2 2 4 2 3 2" xfId="25160"/>
    <cellStyle name="Standard 4 4 2 2 2 4 2 3 3" xfId="25161"/>
    <cellStyle name="Standard 4 4 2 2 2 4 2 4" xfId="25162"/>
    <cellStyle name="Standard 4 4 2 2 2 4 2 4 2" xfId="25163"/>
    <cellStyle name="Standard 4 4 2 2 2 4 2 4 3" xfId="25164"/>
    <cellStyle name="Standard 4 4 2 2 2 4 2 5" xfId="25165"/>
    <cellStyle name="Standard 4 4 2 2 2 4 2 5 2" xfId="25166"/>
    <cellStyle name="Standard 4 4 2 2 2 4 2 6" xfId="25167"/>
    <cellStyle name="Standard 4 4 2 2 2 4 2 7" xfId="25168"/>
    <cellStyle name="Standard 4 4 2 2 2 4 3" xfId="25169"/>
    <cellStyle name="Standard 4 4 2 2 2 4 3 2" xfId="25170"/>
    <cellStyle name="Standard 4 4 2 2 2 4 3 2 2" xfId="25171"/>
    <cellStyle name="Standard 4 4 2 2 2 4 3 2 3" xfId="25172"/>
    <cellStyle name="Standard 4 4 2 2 2 4 3 3" xfId="25173"/>
    <cellStyle name="Standard 4 4 2 2 2 4 3 3 2" xfId="25174"/>
    <cellStyle name="Standard 4 4 2 2 2 4 3 3 3" xfId="25175"/>
    <cellStyle name="Standard 4 4 2 2 2 4 3 4" xfId="25176"/>
    <cellStyle name="Standard 4 4 2 2 2 4 3 4 2" xfId="25177"/>
    <cellStyle name="Standard 4 4 2 2 2 4 3 5" xfId="25178"/>
    <cellStyle name="Standard 4 4 2 2 2 4 3 6" xfId="25179"/>
    <cellStyle name="Standard 4 4 2 2 2 4 4" xfId="25180"/>
    <cellStyle name="Standard 4 4 2 2 2 4 4 2" xfId="25181"/>
    <cellStyle name="Standard 4 4 2 2 2 4 4 3" xfId="25182"/>
    <cellStyle name="Standard 4 4 2 2 2 4 5" xfId="25183"/>
    <cellStyle name="Standard 4 4 2 2 2 4 5 2" xfId="25184"/>
    <cellStyle name="Standard 4 4 2 2 2 4 5 3" xfId="25185"/>
    <cellStyle name="Standard 4 4 2 2 2 4 6" xfId="25186"/>
    <cellStyle name="Standard 4 4 2 2 2 4 6 2" xfId="25187"/>
    <cellStyle name="Standard 4 4 2 2 2 4 7" xfId="25188"/>
    <cellStyle name="Standard 4 4 2 2 2 4 8" xfId="25189"/>
    <cellStyle name="Standard 4 4 2 2 2 5" xfId="25190"/>
    <cellStyle name="Standard 4 4 2 2 2 5 2" xfId="25191"/>
    <cellStyle name="Standard 4 4 2 2 2 5 2 2" xfId="25192"/>
    <cellStyle name="Standard 4 4 2 2 2 5 2 2 2" xfId="25193"/>
    <cellStyle name="Standard 4 4 2 2 2 5 2 2 3" xfId="25194"/>
    <cellStyle name="Standard 4 4 2 2 2 5 2 3" xfId="25195"/>
    <cellStyle name="Standard 4 4 2 2 2 5 2 3 2" xfId="25196"/>
    <cellStyle name="Standard 4 4 2 2 2 5 2 3 3" xfId="25197"/>
    <cellStyle name="Standard 4 4 2 2 2 5 2 4" xfId="25198"/>
    <cellStyle name="Standard 4 4 2 2 2 5 2 4 2" xfId="25199"/>
    <cellStyle name="Standard 4 4 2 2 2 5 2 5" xfId="25200"/>
    <cellStyle name="Standard 4 4 2 2 2 5 2 6" xfId="25201"/>
    <cellStyle name="Standard 4 4 2 2 2 5 3" xfId="25202"/>
    <cellStyle name="Standard 4 4 2 2 2 5 3 2" xfId="25203"/>
    <cellStyle name="Standard 4 4 2 2 2 5 3 3" xfId="25204"/>
    <cellStyle name="Standard 4 4 2 2 2 5 4" xfId="25205"/>
    <cellStyle name="Standard 4 4 2 2 2 5 4 2" xfId="25206"/>
    <cellStyle name="Standard 4 4 2 2 2 5 4 3" xfId="25207"/>
    <cellStyle name="Standard 4 4 2 2 2 5 5" xfId="25208"/>
    <cellStyle name="Standard 4 4 2 2 2 5 5 2" xfId="25209"/>
    <cellStyle name="Standard 4 4 2 2 2 5 6" xfId="25210"/>
    <cellStyle name="Standard 4 4 2 2 2 5 7" xfId="25211"/>
    <cellStyle name="Standard 4 4 2 2 2 6" xfId="25212"/>
    <cellStyle name="Standard 4 4 2 2 2 6 2" xfId="25213"/>
    <cellStyle name="Standard 4 4 2 2 2 6 2 2" xfId="25214"/>
    <cellStyle name="Standard 4 4 2 2 2 6 2 3" xfId="25215"/>
    <cellStyle name="Standard 4 4 2 2 2 6 3" xfId="25216"/>
    <cellStyle name="Standard 4 4 2 2 2 6 3 2" xfId="25217"/>
    <cellStyle name="Standard 4 4 2 2 2 6 3 3" xfId="25218"/>
    <cellStyle name="Standard 4 4 2 2 2 6 4" xfId="25219"/>
    <cellStyle name="Standard 4 4 2 2 2 6 4 2" xfId="25220"/>
    <cellStyle name="Standard 4 4 2 2 2 6 5" xfId="25221"/>
    <cellStyle name="Standard 4 4 2 2 2 6 6" xfId="25222"/>
    <cellStyle name="Standard 4 4 2 2 2 7" xfId="25223"/>
    <cellStyle name="Standard 4 4 2 2 2 7 2" xfId="25224"/>
    <cellStyle name="Standard 4 4 2 2 2 7 3" xfId="25225"/>
    <cellStyle name="Standard 4 4 2 2 2 8" xfId="25226"/>
    <cellStyle name="Standard 4 4 2 2 2 8 2" xfId="25227"/>
    <cellStyle name="Standard 4 4 2 2 2 8 3" xfId="25228"/>
    <cellStyle name="Standard 4 4 2 2 2 9" xfId="25229"/>
    <cellStyle name="Standard 4 4 2 2 2 9 2" xfId="25230"/>
    <cellStyle name="Standard 4 4 2 2 3" xfId="25231"/>
    <cellStyle name="Standard 4 4 2 2 3 10" xfId="25232"/>
    <cellStyle name="Standard 4 4 2 2 3 2" xfId="25233"/>
    <cellStyle name="Standard 4 4 2 2 3 2 2" xfId="25234"/>
    <cellStyle name="Standard 4 4 2 2 3 2 2 2" xfId="25235"/>
    <cellStyle name="Standard 4 4 2 2 3 2 2 2 2" xfId="25236"/>
    <cellStyle name="Standard 4 4 2 2 3 2 2 2 2 2" xfId="25237"/>
    <cellStyle name="Standard 4 4 2 2 3 2 2 2 2 3" xfId="25238"/>
    <cellStyle name="Standard 4 4 2 2 3 2 2 2 3" xfId="25239"/>
    <cellStyle name="Standard 4 4 2 2 3 2 2 2 3 2" xfId="25240"/>
    <cellStyle name="Standard 4 4 2 2 3 2 2 2 3 3" xfId="25241"/>
    <cellStyle name="Standard 4 4 2 2 3 2 2 2 4" xfId="25242"/>
    <cellStyle name="Standard 4 4 2 2 3 2 2 2 4 2" xfId="25243"/>
    <cellStyle name="Standard 4 4 2 2 3 2 2 2 5" xfId="25244"/>
    <cellStyle name="Standard 4 4 2 2 3 2 2 2 6" xfId="25245"/>
    <cellStyle name="Standard 4 4 2 2 3 2 2 3" xfId="25246"/>
    <cellStyle name="Standard 4 4 2 2 3 2 2 3 2" xfId="25247"/>
    <cellStyle name="Standard 4 4 2 2 3 2 2 3 3" xfId="25248"/>
    <cellStyle name="Standard 4 4 2 2 3 2 2 4" xfId="25249"/>
    <cellStyle name="Standard 4 4 2 2 3 2 2 4 2" xfId="25250"/>
    <cellStyle name="Standard 4 4 2 2 3 2 2 4 3" xfId="25251"/>
    <cellStyle name="Standard 4 4 2 2 3 2 2 5" xfId="25252"/>
    <cellStyle name="Standard 4 4 2 2 3 2 2 5 2" xfId="25253"/>
    <cellStyle name="Standard 4 4 2 2 3 2 2 6" xfId="25254"/>
    <cellStyle name="Standard 4 4 2 2 3 2 2 7" xfId="25255"/>
    <cellStyle name="Standard 4 4 2 2 3 2 3" xfId="25256"/>
    <cellStyle name="Standard 4 4 2 2 3 2 3 2" xfId="25257"/>
    <cellStyle name="Standard 4 4 2 2 3 2 3 2 2" xfId="25258"/>
    <cellStyle name="Standard 4 4 2 2 3 2 3 2 3" xfId="25259"/>
    <cellStyle name="Standard 4 4 2 2 3 2 3 3" xfId="25260"/>
    <cellStyle name="Standard 4 4 2 2 3 2 3 3 2" xfId="25261"/>
    <cellStyle name="Standard 4 4 2 2 3 2 3 3 3" xfId="25262"/>
    <cellStyle name="Standard 4 4 2 2 3 2 3 4" xfId="25263"/>
    <cellStyle name="Standard 4 4 2 2 3 2 3 4 2" xfId="25264"/>
    <cellStyle name="Standard 4 4 2 2 3 2 3 5" xfId="25265"/>
    <cellStyle name="Standard 4 4 2 2 3 2 3 6" xfId="25266"/>
    <cellStyle name="Standard 4 4 2 2 3 2 4" xfId="25267"/>
    <cellStyle name="Standard 4 4 2 2 3 2 4 2" xfId="25268"/>
    <cellStyle name="Standard 4 4 2 2 3 2 4 3" xfId="25269"/>
    <cellStyle name="Standard 4 4 2 2 3 2 5" xfId="25270"/>
    <cellStyle name="Standard 4 4 2 2 3 2 5 2" xfId="25271"/>
    <cellStyle name="Standard 4 4 2 2 3 2 5 3" xfId="25272"/>
    <cellStyle name="Standard 4 4 2 2 3 2 6" xfId="25273"/>
    <cellStyle name="Standard 4 4 2 2 3 2 6 2" xfId="25274"/>
    <cellStyle name="Standard 4 4 2 2 3 2 7" xfId="25275"/>
    <cellStyle name="Standard 4 4 2 2 3 2 8" xfId="25276"/>
    <cellStyle name="Standard 4 4 2 2 3 3" xfId="25277"/>
    <cellStyle name="Standard 4 4 2 2 3 3 2" xfId="25278"/>
    <cellStyle name="Standard 4 4 2 2 3 3 2 2" xfId="25279"/>
    <cellStyle name="Standard 4 4 2 2 3 3 2 2 2" xfId="25280"/>
    <cellStyle name="Standard 4 4 2 2 3 3 2 2 2 2" xfId="25281"/>
    <cellStyle name="Standard 4 4 2 2 3 3 2 2 2 3" xfId="25282"/>
    <cellStyle name="Standard 4 4 2 2 3 3 2 2 3" xfId="25283"/>
    <cellStyle name="Standard 4 4 2 2 3 3 2 2 3 2" xfId="25284"/>
    <cellStyle name="Standard 4 4 2 2 3 3 2 2 3 3" xfId="25285"/>
    <cellStyle name="Standard 4 4 2 2 3 3 2 2 4" xfId="25286"/>
    <cellStyle name="Standard 4 4 2 2 3 3 2 2 4 2" xfId="25287"/>
    <cellStyle name="Standard 4 4 2 2 3 3 2 2 5" xfId="25288"/>
    <cellStyle name="Standard 4 4 2 2 3 3 2 2 6" xfId="25289"/>
    <cellStyle name="Standard 4 4 2 2 3 3 2 3" xfId="25290"/>
    <cellStyle name="Standard 4 4 2 2 3 3 2 3 2" xfId="25291"/>
    <cellStyle name="Standard 4 4 2 2 3 3 2 3 3" xfId="25292"/>
    <cellStyle name="Standard 4 4 2 2 3 3 2 4" xfId="25293"/>
    <cellStyle name="Standard 4 4 2 2 3 3 2 4 2" xfId="25294"/>
    <cellStyle name="Standard 4 4 2 2 3 3 2 4 3" xfId="25295"/>
    <cellStyle name="Standard 4 4 2 2 3 3 2 5" xfId="25296"/>
    <cellStyle name="Standard 4 4 2 2 3 3 2 5 2" xfId="25297"/>
    <cellStyle name="Standard 4 4 2 2 3 3 2 6" xfId="25298"/>
    <cellStyle name="Standard 4 4 2 2 3 3 2 7" xfId="25299"/>
    <cellStyle name="Standard 4 4 2 2 3 3 3" xfId="25300"/>
    <cellStyle name="Standard 4 4 2 2 3 3 3 2" xfId="25301"/>
    <cellStyle name="Standard 4 4 2 2 3 3 3 2 2" xfId="25302"/>
    <cellStyle name="Standard 4 4 2 2 3 3 3 2 3" xfId="25303"/>
    <cellStyle name="Standard 4 4 2 2 3 3 3 3" xfId="25304"/>
    <cellStyle name="Standard 4 4 2 2 3 3 3 3 2" xfId="25305"/>
    <cellStyle name="Standard 4 4 2 2 3 3 3 3 3" xfId="25306"/>
    <cellStyle name="Standard 4 4 2 2 3 3 3 4" xfId="25307"/>
    <cellStyle name="Standard 4 4 2 2 3 3 3 4 2" xfId="25308"/>
    <cellStyle name="Standard 4 4 2 2 3 3 3 5" xfId="25309"/>
    <cellStyle name="Standard 4 4 2 2 3 3 3 6" xfId="25310"/>
    <cellStyle name="Standard 4 4 2 2 3 3 4" xfId="25311"/>
    <cellStyle name="Standard 4 4 2 2 3 3 4 2" xfId="25312"/>
    <cellStyle name="Standard 4 4 2 2 3 3 4 3" xfId="25313"/>
    <cellStyle name="Standard 4 4 2 2 3 3 5" xfId="25314"/>
    <cellStyle name="Standard 4 4 2 2 3 3 5 2" xfId="25315"/>
    <cellStyle name="Standard 4 4 2 2 3 3 5 3" xfId="25316"/>
    <cellStyle name="Standard 4 4 2 2 3 3 6" xfId="25317"/>
    <cellStyle name="Standard 4 4 2 2 3 3 6 2" xfId="25318"/>
    <cellStyle name="Standard 4 4 2 2 3 3 7" xfId="25319"/>
    <cellStyle name="Standard 4 4 2 2 3 3 8" xfId="25320"/>
    <cellStyle name="Standard 4 4 2 2 3 4" xfId="25321"/>
    <cellStyle name="Standard 4 4 2 2 3 4 2" xfId="25322"/>
    <cellStyle name="Standard 4 4 2 2 3 4 2 2" xfId="25323"/>
    <cellStyle name="Standard 4 4 2 2 3 4 2 2 2" xfId="25324"/>
    <cellStyle name="Standard 4 4 2 2 3 4 2 2 3" xfId="25325"/>
    <cellStyle name="Standard 4 4 2 2 3 4 2 3" xfId="25326"/>
    <cellStyle name="Standard 4 4 2 2 3 4 2 3 2" xfId="25327"/>
    <cellStyle name="Standard 4 4 2 2 3 4 2 3 3" xfId="25328"/>
    <cellStyle name="Standard 4 4 2 2 3 4 2 4" xfId="25329"/>
    <cellStyle name="Standard 4 4 2 2 3 4 2 4 2" xfId="25330"/>
    <cellStyle name="Standard 4 4 2 2 3 4 2 5" xfId="25331"/>
    <cellStyle name="Standard 4 4 2 2 3 4 2 6" xfId="25332"/>
    <cellStyle name="Standard 4 4 2 2 3 4 3" xfId="25333"/>
    <cellStyle name="Standard 4 4 2 2 3 4 3 2" xfId="25334"/>
    <cellStyle name="Standard 4 4 2 2 3 4 3 3" xfId="25335"/>
    <cellStyle name="Standard 4 4 2 2 3 4 4" xfId="25336"/>
    <cellStyle name="Standard 4 4 2 2 3 4 4 2" xfId="25337"/>
    <cellStyle name="Standard 4 4 2 2 3 4 4 3" xfId="25338"/>
    <cellStyle name="Standard 4 4 2 2 3 4 5" xfId="25339"/>
    <cellStyle name="Standard 4 4 2 2 3 4 5 2" xfId="25340"/>
    <cellStyle name="Standard 4 4 2 2 3 4 6" xfId="25341"/>
    <cellStyle name="Standard 4 4 2 2 3 4 7" xfId="25342"/>
    <cellStyle name="Standard 4 4 2 2 3 5" xfId="25343"/>
    <cellStyle name="Standard 4 4 2 2 3 5 2" xfId="25344"/>
    <cellStyle name="Standard 4 4 2 2 3 5 2 2" xfId="25345"/>
    <cellStyle name="Standard 4 4 2 2 3 5 2 3" xfId="25346"/>
    <cellStyle name="Standard 4 4 2 2 3 5 3" xfId="25347"/>
    <cellStyle name="Standard 4 4 2 2 3 5 3 2" xfId="25348"/>
    <cellStyle name="Standard 4 4 2 2 3 5 3 3" xfId="25349"/>
    <cellStyle name="Standard 4 4 2 2 3 5 4" xfId="25350"/>
    <cellStyle name="Standard 4 4 2 2 3 5 4 2" xfId="25351"/>
    <cellStyle name="Standard 4 4 2 2 3 5 5" xfId="25352"/>
    <cellStyle name="Standard 4 4 2 2 3 5 6" xfId="25353"/>
    <cellStyle name="Standard 4 4 2 2 3 6" xfId="25354"/>
    <cellStyle name="Standard 4 4 2 2 3 6 2" xfId="25355"/>
    <cellStyle name="Standard 4 4 2 2 3 6 3" xfId="25356"/>
    <cellStyle name="Standard 4 4 2 2 3 7" xfId="25357"/>
    <cellStyle name="Standard 4 4 2 2 3 7 2" xfId="25358"/>
    <cellStyle name="Standard 4 4 2 2 3 7 3" xfId="25359"/>
    <cellStyle name="Standard 4 4 2 2 3 8" xfId="25360"/>
    <cellStyle name="Standard 4 4 2 2 3 8 2" xfId="25361"/>
    <cellStyle name="Standard 4 4 2 2 3 9" xfId="25362"/>
    <cellStyle name="Standard 4 4 2 2 4" xfId="25363"/>
    <cellStyle name="Standard 4 4 2 2 4 2" xfId="25364"/>
    <cellStyle name="Standard 4 4 2 2 4 2 2" xfId="25365"/>
    <cellStyle name="Standard 4 4 2 2 4 2 2 2" xfId="25366"/>
    <cellStyle name="Standard 4 4 2 2 4 2 2 2 2" xfId="25367"/>
    <cellStyle name="Standard 4 4 2 2 4 2 2 2 3" xfId="25368"/>
    <cellStyle name="Standard 4 4 2 2 4 2 2 3" xfId="25369"/>
    <cellStyle name="Standard 4 4 2 2 4 2 2 3 2" xfId="25370"/>
    <cellStyle name="Standard 4 4 2 2 4 2 2 3 3" xfId="25371"/>
    <cellStyle name="Standard 4 4 2 2 4 2 2 4" xfId="25372"/>
    <cellStyle name="Standard 4 4 2 2 4 2 2 4 2" xfId="25373"/>
    <cellStyle name="Standard 4 4 2 2 4 2 2 5" xfId="25374"/>
    <cellStyle name="Standard 4 4 2 2 4 2 2 6" xfId="25375"/>
    <cellStyle name="Standard 4 4 2 2 4 2 3" xfId="25376"/>
    <cellStyle name="Standard 4 4 2 2 4 2 3 2" xfId="25377"/>
    <cellStyle name="Standard 4 4 2 2 4 2 3 3" xfId="25378"/>
    <cellStyle name="Standard 4 4 2 2 4 2 4" xfId="25379"/>
    <cellStyle name="Standard 4 4 2 2 4 2 4 2" xfId="25380"/>
    <cellStyle name="Standard 4 4 2 2 4 2 4 3" xfId="25381"/>
    <cellStyle name="Standard 4 4 2 2 4 2 5" xfId="25382"/>
    <cellStyle name="Standard 4 4 2 2 4 2 5 2" xfId="25383"/>
    <cellStyle name="Standard 4 4 2 2 4 2 6" xfId="25384"/>
    <cellStyle name="Standard 4 4 2 2 4 2 7" xfId="25385"/>
    <cellStyle name="Standard 4 4 2 2 4 3" xfId="25386"/>
    <cellStyle name="Standard 4 4 2 2 4 3 2" xfId="25387"/>
    <cellStyle name="Standard 4 4 2 2 4 3 2 2" xfId="25388"/>
    <cellStyle name="Standard 4 4 2 2 4 3 2 3" xfId="25389"/>
    <cellStyle name="Standard 4 4 2 2 4 3 3" xfId="25390"/>
    <cellStyle name="Standard 4 4 2 2 4 3 3 2" xfId="25391"/>
    <cellStyle name="Standard 4 4 2 2 4 3 3 3" xfId="25392"/>
    <cellStyle name="Standard 4 4 2 2 4 3 4" xfId="25393"/>
    <cellStyle name="Standard 4 4 2 2 4 3 4 2" xfId="25394"/>
    <cellStyle name="Standard 4 4 2 2 4 3 5" xfId="25395"/>
    <cellStyle name="Standard 4 4 2 2 4 3 6" xfId="25396"/>
    <cellStyle name="Standard 4 4 2 2 4 4" xfId="25397"/>
    <cellStyle name="Standard 4 4 2 2 4 4 2" xfId="25398"/>
    <cellStyle name="Standard 4 4 2 2 4 4 3" xfId="25399"/>
    <cellStyle name="Standard 4 4 2 2 4 5" xfId="25400"/>
    <cellStyle name="Standard 4 4 2 2 4 5 2" xfId="25401"/>
    <cellStyle name="Standard 4 4 2 2 4 5 3" xfId="25402"/>
    <cellStyle name="Standard 4 4 2 2 4 6" xfId="25403"/>
    <cellStyle name="Standard 4 4 2 2 4 6 2" xfId="25404"/>
    <cellStyle name="Standard 4 4 2 2 4 7" xfId="25405"/>
    <cellStyle name="Standard 4 4 2 2 4 8" xfId="25406"/>
    <cellStyle name="Standard 4 4 2 2 5" xfId="25407"/>
    <cellStyle name="Standard 4 4 2 2 5 2" xfId="25408"/>
    <cellStyle name="Standard 4 4 2 2 5 2 2" xfId="25409"/>
    <cellStyle name="Standard 4 4 2 2 5 2 2 2" xfId="25410"/>
    <cellStyle name="Standard 4 4 2 2 5 2 2 2 2" xfId="25411"/>
    <cellStyle name="Standard 4 4 2 2 5 2 2 2 3" xfId="25412"/>
    <cellStyle name="Standard 4 4 2 2 5 2 2 3" xfId="25413"/>
    <cellStyle name="Standard 4 4 2 2 5 2 2 3 2" xfId="25414"/>
    <cellStyle name="Standard 4 4 2 2 5 2 2 3 3" xfId="25415"/>
    <cellStyle name="Standard 4 4 2 2 5 2 2 4" xfId="25416"/>
    <cellStyle name="Standard 4 4 2 2 5 2 2 4 2" xfId="25417"/>
    <cellStyle name="Standard 4 4 2 2 5 2 2 5" xfId="25418"/>
    <cellStyle name="Standard 4 4 2 2 5 2 2 6" xfId="25419"/>
    <cellStyle name="Standard 4 4 2 2 5 2 3" xfId="25420"/>
    <cellStyle name="Standard 4 4 2 2 5 2 3 2" xfId="25421"/>
    <cellStyle name="Standard 4 4 2 2 5 2 3 3" xfId="25422"/>
    <cellStyle name="Standard 4 4 2 2 5 2 4" xfId="25423"/>
    <cellStyle name="Standard 4 4 2 2 5 2 4 2" xfId="25424"/>
    <cellStyle name="Standard 4 4 2 2 5 2 4 3" xfId="25425"/>
    <cellStyle name="Standard 4 4 2 2 5 2 5" xfId="25426"/>
    <cellStyle name="Standard 4 4 2 2 5 2 5 2" xfId="25427"/>
    <cellStyle name="Standard 4 4 2 2 5 2 6" xfId="25428"/>
    <cellStyle name="Standard 4 4 2 2 5 2 7" xfId="25429"/>
    <cellStyle name="Standard 4 4 2 2 5 3" xfId="25430"/>
    <cellStyle name="Standard 4 4 2 2 5 3 2" xfId="25431"/>
    <cellStyle name="Standard 4 4 2 2 5 3 2 2" xfId="25432"/>
    <cellStyle name="Standard 4 4 2 2 5 3 2 3" xfId="25433"/>
    <cellStyle name="Standard 4 4 2 2 5 3 3" xfId="25434"/>
    <cellStyle name="Standard 4 4 2 2 5 3 3 2" xfId="25435"/>
    <cellStyle name="Standard 4 4 2 2 5 3 3 3" xfId="25436"/>
    <cellStyle name="Standard 4 4 2 2 5 3 4" xfId="25437"/>
    <cellStyle name="Standard 4 4 2 2 5 3 4 2" xfId="25438"/>
    <cellStyle name="Standard 4 4 2 2 5 3 5" xfId="25439"/>
    <cellStyle name="Standard 4 4 2 2 5 3 6" xfId="25440"/>
    <cellStyle name="Standard 4 4 2 2 5 4" xfId="25441"/>
    <cellStyle name="Standard 4 4 2 2 5 4 2" xfId="25442"/>
    <cellStyle name="Standard 4 4 2 2 5 4 3" xfId="25443"/>
    <cellStyle name="Standard 4 4 2 2 5 5" xfId="25444"/>
    <cellStyle name="Standard 4 4 2 2 5 5 2" xfId="25445"/>
    <cellStyle name="Standard 4 4 2 2 5 5 3" xfId="25446"/>
    <cellStyle name="Standard 4 4 2 2 5 6" xfId="25447"/>
    <cellStyle name="Standard 4 4 2 2 5 6 2" xfId="25448"/>
    <cellStyle name="Standard 4 4 2 2 5 7" xfId="25449"/>
    <cellStyle name="Standard 4 4 2 2 5 8" xfId="25450"/>
    <cellStyle name="Standard 4 4 2 2 6" xfId="25451"/>
    <cellStyle name="Standard 4 4 2 2 6 2" xfId="25452"/>
    <cellStyle name="Standard 4 4 2 2 6 2 2" xfId="25453"/>
    <cellStyle name="Standard 4 4 2 2 6 2 2 2" xfId="25454"/>
    <cellStyle name="Standard 4 4 2 2 6 2 2 3" xfId="25455"/>
    <cellStyle name="Standard 4 4 2 2 6 2 3" xfId="25456"/>
    <cellStyle name="Standard 4 4 2 2 6 2 3 2" xfId="25457"/>
    <cellStyle name="Standard 4 4 2 2 6 2 3 3" xfId="25458"/>
    <cellStyle name="Standard 4 4 2 2 6 2 4" xfId="25459"/>
    <cellStyle name="Standard 4 4 2 2 6 2 4 2" xfId="25460"/>
    <cellStyle name="Standard 4 4 2 2 6 2 5" xfId="25461"/>
    <cellStyle name="Standard 4 4 2 2 6 2 6" xfId="25462"/>
    <cellStyle name="Standard 4 4 2 2 6 3" xfId="25463"/>
    <cellStyle name="Standard 4 4 2 2 6 3 2" xfId="25464"/>
    <cellStyle name="Standard 4 4 2 2 6 3 3" xfId="25465"/>
    <cellStyle name="Standard 4 4 2 2 6 4" xfId="25466"/>
    <cellStyle name="Standard 4 4 2 2 6 4 2" xfId="25467"/>
    <cellStyle name="Standard 4 4 2 2 6 4 3" xfId="25468"/>
    <cellStyle name="Standard 4 4 2 2 6 5" xfId="25469"/>
    <cellStyle name="Standard 4 4 2 2 6 5 2" xfId="25470"/>
    <cellStyle name="Standard 4 4 2 2 6 6" xfId="25471"/>
    <cellStyle name="Standard 4 4 2 2 6 7" xfId="25472"/>
    <cellStyle name="Standard 4 4 2 2 7" xfId="25473"/>
    <cellStyle name="Standard 4 4 2 2 7 2" xfId="25474"/>
    <cellStyle name="Standard 4 4 2 2 7 2 2" xfId="25475"/>
    <cellStyle name="Standard 4 4 2 2 7 2 3" xfId="25476"/>
    <cellStyle name="Standard 4 4 2 2 7 3" xfId="25477"/>
    <cellStyle name="Standard 4 4 2 2 7 3 2" xfId="25478"/>
    <cellStyle name="Standard 4 4 2 2 7 3 3" xfId="25479"/>
    <cellStyle name="Standard 4 4 2 2 7 4" xfId="25480"/>
    <cellStyle name="Standard 4 4 2 2 7 4 2" xfId="25481"/>
    <cellStyle name="Standard 4 4 2 2 7 5" xfId="25482"/>
    <cellStyle name="Standard 4 4 2 2 7 6" xfId="25483"/>
    <cellStyle name="Standard 4 4 2 2 8" xfId="25484"/>
    <cellStyle name="Standard 4 4 2 2 8 2" xfId="25485"/>
    <cellStyle name="Standard 4 4 2 2 8 3" xfId="25486"/>
    <cellStyle name="Standard 4 4 2 2 9" xfId="25487"/>
    <cellStyle name="Standard 4 4 2 2 9 2" xfId="25488"/>
    <cellStyle name="Standard 4 4 2 2 9 3" xfId="25489"/>
    <cellStyle name="Standard 4 4 2 3" xfId="25490"/>
    <cellStyle name="Standard 4 4 2 3 10" xfId="25491"/>
    <cellStyle name="Standard 4 4 2 3 11" xfId="25492"/>
    <cellStyle name="Standard 4 4 2 3 2" xfId="25493"/>
    <cellStyle name="Standard 4 4 2 3 2 10" xfId="25494"/>
    <cellStyle name="Standard 4 4 2 3 2 2" xfId="25495"/>
    <cellStyle name="Standard 4 4 2 3 2 2 2" xfId="25496"/>
    <cellStyle name="Standard 4 4 2 3 2 2 2 2" xfId="25497"/>
    <cellStyle name="Standard 4 4 2 3 2 2 2 2 2" xfId="25498"/>
    <cellStyle name="Standard 4 4 2 3 2 2 2 2 2 2" xfId="25499"/>
    <cellStyle name="Standard 4 4 2 3 2 2 2 2 2 3" xfId="25500"/>
    <cellStyle name="Standard 4 4 2 3 2 2 2 2 3" xfId="25501"/>
    <cellStyle name="Standard 4 4 2 3 2 2 2 2 3 2" xfId="25502"/>
    <cellStyle name="Standard 4 4 2 3 2 2 2 2 3 3" xfId="25503"/>
    <cellStyle name="Standard 4 4 2 3 2 2 2 2 4" xfId="25504"/>
    <cellStyle name="Standard 4 4 2 3 2 2 2 2 4 2" xfId="25505"/>
    <cellStyle name="Standard 4 4 2 3 2 2 2 2 5" xfId="25506"/>
    <cellStyle name="Standard 4 4 2 3 2 2 2 2 6" xfId="25507"/>
    <cellStyle name="Standard 4 4 2 3 2 2 2 3" xfId="25508"/>
    <cellStyle name="Standard 4 4 2 3 2 2 2 3 2" xfId="25509"/>
    <cellStyle name="Standard 4 4 2 3 2 2 2 3 3" xfId="25510"/>
    <cellStyle name="Standard 4 4 2 3 2 2 2 4" xfId="25511"/>
    <cellStyle name="Standard 4 4 2 3 2 2 2 4 2" xfId="25512"/>
    <cellStyle name="Standard 4 4 2 3 2 2 2 4 3" xfId="25513"/>
    <cellStyle name="Standard 4 4 2 3 2 2 2 5" xfId="25514"/>
    <cellStyle name="Standard 4 4 2 3 2 2 2 5 2" xfId="25515"/>
    <cellStyle name="Standard 4 4 2 3 2 2 2 6" xfId="25516"/>
    <cellStyle name="Standard 4 4 2 3 2 2 2 7" xfId="25517"/>
    <cellStyle name="Standard 4 4 2 3 2 2 3" xfId="25518"/>
    <cellStyle name="Standard 4 4 2 3 2 2 3 2" xfId="25519"/>
    <cellStyle name="Standard 4 4 2 3 2 2 3 2 2" xfId="25520"/>
    <cellStyle name="Standard 4 4 2 3 2 2 3 2 3" xfId="25521"/>
    <cellStyle name="Standard 4 4 2 3 2 2 3 3" xfId="25522"/>
    <cellStyle name="Standard 4 4 2 3 2 2 3 3 2" xfId="25523"/>
    <cellStyle name="Standard 4 4 2 3 2 2 3 3 3" xfId="25524"/>
    <cellStyle name="Standard 4 4 2 3 2 2 3 4" xfId="25525"/>
    <cellStyle name="Standard 4 4 2 3 2 2 3 4 2" xfId="25526"/>
    <cellStyle name="Standard 4 4 2 3 2 2 3 5" xfId="25527"/>
    <cellStyle name="Standard 4 4 2 3 2 2 3 6" xfId="25528"/>
    <cellStyle name="Standard 4 4 2 3 2 2 4" xfId="25529"/>
    <cellStyle name="Standard 4 4 2 3 2 2 4 2" xfId="25530"/>
    <cellStyle name="Standard 4 4 2 3 2 2 4 3" xfId="25531"/>
    <cellStyle name="Standard 4 4 2 3 2 2 5" xfId="25532"/>
    <cellStyle name="Standard 4 4 2 3 2 2 5 2" xfId="25533"/>
    <cellStyle name="Standard 4 4 2 3 2 2 5 3" xfId="25534"/>
    <cellStyle name="Standard 4 4 2 3 2 2 6" xfId="25535"/>
    <cellStyle name="Standard 4 4 2 3 2 2 6 2" xfId="25536"/>
    <cellStyle name="Standard 4 4 2 3 2 2 7" xfId="25537"/>
    <cellStyle name="Standard 4 4 2 3 2 2 8" xfId="25538"/>
    <cellStyle name="Standard 4 4 2 3 2 3" xfId="25539"/>
    <cellStyle name="Standard 4 4 2 3 2 3 2" xfId="25540"/>
    <cellStyle name="Standard 4 4 2 3 2 3 2 2" xfId="25541"/>
    <cellStyle name="Standard 4 4 2 3 2 3 2 2 2" xfId="25542"/>
    <cellStyle name="Standard 4 4 2 3 2 3 2 2 2 2" xfId="25543"/>
    <cellStyle name="Standard 4 4 2 3 2 3 2 2 2 3" xfId="25544"/>
    <cellStyle name="Standard 4 4 2 3 2 3 2 2 3" xfId="25545"/>
    <cellStyle name="Standard 4 4 2 3 2 3 2 2 3 2" xfId="25546"/>
    <cellStyle name="Standard 4 4 2 3 2 3 2 2 3 3" xfId="25547"/>
    <cellStyle name="Standard 4 4 2 3 2 3 2 2 4" xfId="25548"/>
    <cellStyle name="Standard 4 4 2 3 2 3 2 2 4 2" xfId="25549"/>
    <cellStyle name="Standard 4 4 2 3 2 3 2 2 5" xfId="25550"/>
    <cellStyle name="Standard 4 4 2 3 2 3 2 2 6" xfId="25551"/>
    <cellStyle name="Standard 4 4 2 3 2 3 2 3" xfId="25552"/>
    <cellStyle name="Standard 4 4 2 3 2 3 2 3 2" xfId="25553"/>
    <cellStyle name="Standard 4 4 2 3 2 3 2 3 3" xfId="25554"/>
    <cellStyle name="Standard 4 4 2 3 2 3 2 4" xfId="25555"/>
    <cellStyle name="Standard 4 4 2 3 2 3 2 4 2" xfId="25556"/>
    <cellStyle name="Standard 4 4 2 3 2 3 2 4 3" xfId="25557"/>
    <cellStyle name="Standard 4 4 2 3 2 3 2 5" xfId="25558"/>
    <cellStyle name="Standard 4 4 2 3 2 3 2 5 2" xfId="25559"/>
    <cellStyle name="Standard 4 4 2 3 2 3 2 6" xfId="25560"/>
    <cellStyle name="Standard 4 4 2 3 2 3 2 7" xfId="25561"/>
    <cellStyle name="Standard 4 4 2 3 2 3 3" xfId="25562"/>
    <cellStyle name="Standard 4 4 2 3 2 3 3 2" xfId="25563"/>
    <cellStyle name="Standard 4 4 2 3 2 3 3 2 2" xfId="25564"/>
    <cellStyle name="Standard 4 4 2 3 2 3 3 2 3" xfId="25565"/>
    <cellStyle name="Standard 4 4 2 3 2 3 3 3" xfId="25566"/>
    <cellStyle name="Standard 4 4 2 3 2 3 3 3 2" xfId="25567"/>
    <cellStyle name="Standard 4 4 2 3 2 3 3 3 3" xfId="25568"/>
    <cellStyle name="Standard 4 4 2 3 2 3 3 4" xfId="25569"/>
    <cellStyle name="Standard 4 4 2 3 2 3 3 4 2" xfId="25570"/>
    <cellStyle name="Standard 4 4 2 3 2 3 3 5" xfId="25571"/>
    <cellStyle name="Standard 4 4 2 3 2 3 3 6" xfId="25572"/>
    <cellStyle name="Standard 4 4 2 3 2 3 4" xfId="25573"/>
    <cellStyle name="Standard 4 4 2 3 2 3 4 2" xfId="25574"/>
    <cellStyle name="Standard 4 4 2 3 2 3 4 3" xfId="25575"/>
    <cellStyle name="Standard 4 4 2 3 2 3 5" xfId="25576"/>
    <cellStyle name="Standard 4 4 2 3 2 3 5 2" xfId="25577"/>
    <cellStyle name="Standard 4 4 2 3 2 3 5 3" xfId="25578"/>
    <cellStyle name="Standard 4 4 2 3 2 3 6" xfId="25579"/>
    <cellStyle name="Standard 4 4 2 3 2 3 6 2" xfId="25580"/>
    <cellStyle name="Standard 4 4 2 3 2 3 7" xfId="25581"/>
    <cellStyle name="Standard 4 4 2 3 2 3 8" xfId="25582"/>
    <cellStyle name="Standard 4 4 2 3 2 4" xfId="25583"/>
    <cellStyle name="Standard 4 4 2 3 2 4 2" xfId="25584"/>
    <cellStyle name="Standard 4 4 2 3 2 4 2 2" xfId="25585"/>
    <cellStyle name="Standard 4 4 2 3 2 4 2 2 2" xfId="25586"/>
    <cellStyle name="Standard 4 4 2 3 2 4 2 2 3" xfId="25587"/>
    <cellStyle name="Standard 4 4 2 3 2 4 2 3" xfId="25588"/>
    <cellStyle name="Standard 4 4 2 3 2 4 2 3 2" xfId="25589"/>
    <cellStyle name="Standard 4 4 2 3 2 4 2 3 3" xfId="25590"/>
    <cellStyle name="Standard 4 4 2 3 2 4 2 4" xfId="25591"/>
    <cellStyle name="Standard 4 4 2 3 2 4 2 4 2" xfId="25592"/>
    <cellStyle name="Standard 4 4 2 3 2 4 2 5" xfId="25593"/>
    <cellStyle name="Standard 4 4 2 3 2 4 2 6" xfId="25594"/>
    <cellStyle name="Standard 4 4 2 3 2 4 3" xfId="25595"/>
    <cellStyle name="Standard 4 4 2 3 2 4 3 2" xfId="25596"/>
    <cellStyle name="Standard 4 4 2 3 2 4 3 3" xfId="25597"/>
    <cellStyle name="Standard 4 4 2 3 2 4 4" xfId="25598"/>
    <cellStyle name="Standard 4 4 2 3 2 4 4 2" xfId="25599"/>
    <cellStyle name="Standard 4 4 2 3 2 4 4 3" xfId="25600"/>
    <cellStyle name="Standard 4 4 2 3 2 4 5" xfId="25601"/>
    <cellStyle name="Standard 4 4 2 3 2 4 5 2" xfId="25602"/>
    <cellStyle name="Standard 4 4 2 3 2 4 6" xfId="25603"/>
    <cellStyle name="Standard 4 4 2 3 2 4 7" xfId="25604"/>
    <cellStyle name="Standard 4 4 2 3 2 5" xfId="25605"/>
    <cellStyle name="Standard 4 4 2 3 2 5 2" xfId="25606"/>
    <cellStyle name="Standard 4 4 2 3 2 5 2 2" xfId="25607"/>
    <cellStyle name="Standard 4 4 2 3 2 5 2 3" xfId="25608"/>
    <cellStyle name="Standard 4 4 2 3 2 5 3" xfId="25609"/>
    <cellStyle name="Standard 4 4 2 3 2 5 3 2" xfId="25610"/>
    <cellStyle name="Standard 4 4 2 3 2 5 3 3" xfId="25611"/>
    <cellStyle name="Standard 4 4 2 3 2 5 4" xfId="25612"/>
    <cellStyle name="Standard 4 4 2 3 2 5 4 2" xfId="25613"/>
    <cellStyle name="Standard 4 4 2 3 2 5 5" xfId="25614"/>
    <cellStyle name="Standard 4 4 2 3 2 5 6" xfId="25615"/>
    <cellStyle name="Standard 4 4 2 3 2 6" xfId="25616"/>
    <cellStyle name="Standard 4 4 2 3 2 6 2" xfId="25617"/>
    <cellStyle name="Standard 4 4 2 3 2 6 3" xfId="25618"/>
    <cellStyle name="Standard 4 4 2 3 2 7" xfId="25619"/>
    <cellStyle name="Standard 4 4 2 3 2 7 2" xfId="25620"/>
    <cellStyle name="Standard 4 4 2 3 2 7 3" xfId="25621"/>
    <cellStyle name="Standard 4 4 2 3 2 8" xfId="25622"/>
    <cellStyle name="Standard 4 4 2 3 2 8 2" xfId="25623"/>
    <cellStyle name="Standard 4 4 2 3 2 9" xfId="25624"/>
    <cellStyle name="Standard 4 4 2 3 3" xfId="25625"/>
    <cellStyle name="Standard 4 4 2 3 3 2" xfId="25626"/>
    <cellStyle name="Standard 4 4 2 3 3 2 2" xfId="25627"/>
    <cellStyle name="Standard 4 4 2 3 3 2 2 2" xfId="25628"/>
    <cellStyle name="Standard 4 4 2 3 3 2 2 2 2" xfId="25629"/>
    <cellStyle name="Standard 4 4 2 3 3 2 2 2 3" xfId="25630"/>
    <cellStyle name="Standard 4 4 2 3 3 2 2 3" xfId="25631"/>
    <cellStyle name="Standard 4 4 2 3 3 2 2 3 2" xfId="25632"/>
    <cellStyle name="Standard 4 4 2 3 3 2 2 3 3" xfId="25633"/>
    <cellStyle name="Standard 4 4 2 3 3 2 2 4" xfId="25634"/>
    <cellStyle name="Standard 4 4 2 3 3 2 2 4 2" xfId="25635"/>
    <cellStyle name="Standard 4 4 2 3 3 2 2 5" xfId="25636"/>
    <cellStyle name="Standard 4 4 2 3 3 2 2 6" xfId="25637"/>
    <cellStyle name="Standard 4 4 2 3 3 2 3" xfId="25638"/>
    <cellStyle name="Standard 4 4 2 3 3 2 3 2" xfId="25639"/>
    <cellStyle name="Standard 4 4 2 3 3 2 3 3" xfId="25640"/>
    <cellStyle name="Standard 4 4 2 3 3 2 4" xfId="25641"/>
    <cellStyle name="Standard 4 4 2 3 3 2 4 2" xfId="25642"/>
    <cellStyle name="Standard 4 4 2 3 3 2 4 3" xfId="25643"/>
    <cellStyle name="Standard 4 4 2 3 3 2 5" xfId="25644"/>
    <cellStyle name="Standard 4 4 2 3 3 2 5 2" xfId="25645"/>
    <cellStyle name="Standard 4 4 2 3 3 2 6" xfId="25646"/>
    <cellStyle name="Standard 4 4 2 3 3 2 7" xfId="25647"/>
    <cellStyle name="Standard 4 4 2 3 3 3" xfId="25648"/>
    <cellStyle name="Standard 4 4 2 3 3 3 2" xfId="25649"/>
    <cellStyle name="Standard 4 4 2 3 3 3 2 2" xfId="25650"/>
    <cellStyle name="Standard 4 4 2 3 3 3 2 3" xfId="25651"/>
    <cellStyle name="Standard 4 4 2 3 3 3 3" xfId="25652"/>
    <cellStyle name="Standard 4 4 2 3 3 3 3 2" xfId="25653"/>
    <cellStyle name="Standard 4 4 2 3 3 3 3 3" xfId="25654"/>
    <cellStyle name="Standard 4 4 2 3 3 3 4" xfId="25655"/>
    <cellStyle name="Standard 4 4 2 3 3 3 4 2" xfId="25656"/>
    <cellStyle name="Standard 4 4 2 3 3 3 5" xfId="25657"/>
    <cellStyle name="Standard 4 4 2 3 3 3 6" xfId="25658"/>
    <cellStyle name="Standard 4 4 2 3 3 4" xfId="25659"/>
    <cellStyle name="Standard 4 4 2 3 3 4 2" xfId="25660"/>
    <cellStyle name="Standard 4 4 2 3 3 4 3" xfId="25661"/>
    <cellStyle name="Standard 4 4 2 3 3 5" xfId="25662"/>
    <cellStyle name="Standard 4 4 2 3 3 5 2" xfId="25663"/>
    <cellStyle name="Standard 4 4 2 3 3 5 3" xfId="25664"/>
    <cellStyle name="Standard 4 4 2 3 3 6" xfId="25665"/>
    <cellStyle name="Standard 4 4 2 3 3 6 2" xfId="25666"/>
    <cellStyle name="Standard 4 4 2 3 3 7" xfId="25667"/>
    <cellStyle name="Standard 4 4 2 3 3 8" xfId="25668"/>
    <cellStyle name="Standard 4 4 2 3 4" xfId="25669"/>
    <cellStyle name="Standard 4 4 2 3 4 2" xfId="25670"/>
    <cellStyle name="Standard 4 4 2 3 4 2 2" xfId="25671"/>
    <cellStyle name="Standard 4 4 2 3 4 2 2 2" xfId="25672"/>
    <cellStyle name="Standard 4 4 2 3 4 2 2 2 2" xfId="25673"/>
    <cellStyle name="Standard 4 4 2 3 4 2 2 2 3" xfId="25674"/>
    <cellStyle name="Standard 4 4 2 3 4 2 2 3" xfId="25675"/>
    <cellStyle name="Standard 4 4 2 3 4 2 2 3 2" xfId="25676"/>
    <cellStyle name="Standard 4 4 2 3 4 2 2 3 3" xfId="25677"/>
    <cellStyle name="Standard 4 4 2 3 4 2 2 4" xfId="25678"/>
    <cellStyle name="Standard 4 4 2 3 4 2 2 4 2" xfId="25679"/>
    <cellStyle name="Standard 4 4 2 3 4 2 2 5" xfId="25680"/>
    <cellStyle name="Standard 4 4 2 3 4 2 2 6" xfId="25681"/>
    <cellStyle name="Standard 4 4 2 3 4 2 3" xfId="25682"/>
    <cellStyle name="Standard 4 4 2 3 4 2 3 2" xfId="25683"/>
    <cellStyle name="Standard 4 4 2 3 4 2 3 3" xfId="25684"/>
    <cellStyle name="Standard 4 4 2 3 4 2 4" xfId="25685"/>
    <cellStyle name="Standard 4 4 2 3 4 2 4 2" xfId="25686"/>
    <cellStyle name="Standard 4 4 2 3 4 2 4 3" xfId="25687"/>
    <cellStyle name="Standard 4 4 2 3 4 2 5" xfId="25688"/>
    <cellStyle name="Standard 4 4 2 3 4 2 5 2" xfId="25689"/>
    <cellStyle name="Standard 4 4 2 3 4 2 6" xfId="25690"/>
    <cellStyle name="Standard 4 4 2 3 4 2 7" xfId="25691"/>
    <cellStyle name="Standard 4 4 2 3 4 3" xfId="25692"/>
    <cellStyle name="Standard 4 4 2 3 4 3 2" xfId="25693"/>
    <cellStyle name="Standard 4 4 2 3 4 3 2 2" xfId="25694"/>
    <cellStyle name="Standard 4 4 2 3 4 3 2 3" xfId="25695"/>
    <cellStyle name="Standard 4 4 2 3 4 3 3" xfId="25696"/>
    <cellStyle name="Standard 4 4 2 3 4 3 3 2" xfId="25697"/>
    <cellStyle name="Standard 4 4 2 3 4 3 3 3" xfId="25698"/>
    <cellStyle name="Standard 4 4 2 3 4 3 4" xfId="25699"/>
    <cellStyle name="Standard 4 4 2 3 4 3 4 2" xfId="25700"/>
    <cellStyle name="Standard 4 4 2 3 4 3 5" xfId="25701"/>
    <cellStyle name="Standard 4 4 2 3 4 3 6" xfId="25702"/>
    <cellStyle name="Standard 4 4 2 3 4 4" xfId="25703"/>
    <cellStyle name="Standard 4 4 2 3 4 4 2" xfId="25704"/>
    <cellStyle name="Standard 4 4 2 3 4 4 3" xfId="25705"/>
    <cellStyle name="Standard 4 4 2 3 4 5" xfId="25706"/>
    <cellStyle name="Standard 4 4 2 3 4 5 2" xfId="25707"/>
    <cellStyle name="Standard 4 4 2 3 4 5 3" xfId="25708"/>
    <cellStyle name="Standard 4 4 2 3 4 6" xfId="25709"/>
    <cellStyle name="Standard 4 4 2 3 4 6 2" xfId="25710"/>
    <cellStyle name="Standard 4 4 2 3 4 7" xfId="25711"/>
    <cellStyle name="Standard 4 4 2 3 4 8" xfId="25712"/>
    <cellStyle name="Standard 4 4 2 3 5" xfId="25713"/>
    <cellStyle name="Standard 4 4 2 3 5 2" xfId="25714"/>
    <cellStyle name="Standard 4 4 2 3 5 2 2" xfId="25715"/>
    <cellStyle name="Standard 4 4 2 3 5 2 2 2" xfId="25716"/>
    <cellStyle name="Standard 4 4 2 3 5 2 2 3" xfId="25717"/>
    <cellStyle name="Standard 4 4 2 3 5 2 3" xfId="25718"/>
    <cellStyle name="Standard 4 4 2 3 5 2 3 2" xfId="25719"/>
    <cellStyle name="Standard 4 4 2 3 5 2 3 3" xfId="25720"/>
    <cellStyle name="Standard 4 4 2 3 5 2 4" xfId="25721"/>
    <cellStyle name="Standard 4 4 2 3 5 2 4 2" xfId="25722"/>
    <cellStyle name="Standard 4 4 2 3 5 2 5" xfId="25723"/>
    <cellStyle name="Standard 4 4 2 3 5 2 6" xfId="25724"/>
    <cellStyle name="Standard 4 4 2 3 5 3" xfId="25725"/>
    <cellStyle name="Standard 4 4 2 3 5 3 2" xfId="25726"/>
    <cellStyle name="Standard 4 4 2 3 5 3 3" xfId="25727"/>
    <cellStyle name="Standard 4 4 2 3 5 4" xfId="25728"/>
    <cellStyle name="Standard 4 4 2 3 5 4 2" xfId="25729"/>
    <cellStyle name="Standard 4 4 2 3 5 4 3" xfId="25730"/>
    <cellStyle name="Standard 4 4 2 3 5 5" xfId="25731"/>
    <cellStyle name="Standard 4 4 2 3 5 5 2" xfId="25732"/>
    <cellStyle name="Standard 4 4 2 3 5 6" xfId="25733"/>
    <cellStyle name="Standard 4 4 2 3 5 7" xfId="25734"/>
    <cellStyle name="Standard 4 4 2 3 6" xfId="25735"/>
    <cellStyle name="Standard 4 4 2 3 6 2" xfId="25736"/>
    <cellStyle name="Standard 4 4 2 3 6 2 2" xfId="25737"/>
    <cellStyle name="Standard 4 4 2 3 6 2 3" xfId="25738"/>
    <cellStyle name="Standard 4 4 2 3 6 3" xfId="25739"/>
    <cellStyle name="Standard 4 4 2 3 6 3 2" xfId="25740"/>
    <cellStyle name="Standard 4 4 2 3 6 3 3" xfId="25741"/>
    <cellStyle name="Standard 4 4 2 3 6 4" xfId="25742"/>
    <cellStyle name="Standard 4 4 2 3 6 4 2" xfId="25743"/>
    <cellStyle name="Standard 4 4 2 3 6 5" xfId="25744"/>
    <cellStyle name="Standard 4 4 2 3 6 6" xfId="25745"/>
    <cellStyle name="Standard 4 4 2 3 7" xfId="25746"/>
    <cellStyle name="Standard 4 4 2 3 7 2" xfId="25747"/>
    <cellStyle name="Standard 4 4 2 3 7 3" xfId="25748"/>
    <cellStyle name="Standard 4 4 2 3 8" xfId="25749"/>
    <cellStyle name="Standard 4 4 2 3 8 2" xfId="25750"/>
    <cellStyle name="Standard 4 4 2 3 8 3" xfId="25751"/>
    <cellStyle name="Standard 4 4 2 3 9" xfId="25752"/>
    <cellStyle name="Standard 4 4 2 3 9 2" xfId="25753"/>
    <cellStyle name="Standard 4 4 2 4" xfId="25754"/>
    <cellStyle name="Standard 4 4 2 4 10" xfId="25755"/>
    <cellStyle name="Standard 4 4 2 4 11" xfId="25756"/>
    <cellStyle name="Standard 4 4 2 4 2" xfId="25757"/>
    <cellStyle name="Standard 4 4 2 4 2 10" xfId="25758"/>
    <cellStyle name="Standard 4 4 2 4 2 2" xfId="25759"/>
    <cellStyle name="Standard 4 4 2 4 2 2 2" xfId="25760"/>
    <cellStyle name="Standard 4 4 2 4 2 2 2 2" xfId="25761"/>
    <cellStyle name="Standard 4 4 2 4 2 2 2 2 2" xfId="25762"/>
    <cellStyle name="Standard 4 4 2 4 2 2 2 2 2 2" xfId="25763"/>
    <cellStyle name="Standard 4 4 2 4 2 2 2 2 2 3" xfId="25764"/>
    <cellStyle name="Standard 4 4 2 4 2 2 2 2 3" xfId="25765"/>
    <cellStyle name="Standard 4 4 2 4 2 2 2 2 3 2" xfId="25766"/>
    <cellStyle name="Standard 4 4 2 4 2 2 2 2 3 3" xfId="25767"/>
    <cellStyle name="Standard 4 4 2 4 2 2 2 2 4" xfId="25768"/>
    <cellStyle name="Standard 4 4 2 4 2 2 2 2 4 2" xfId="25769"/>
    <cellStyle name="Standard 4 4 2 4 2 2 2 2 5" xfId="25770"/>
    <cellStyle name="Standard 4 4 2 4 2 2 2 2 6" xfId="25771"/>
    <cellStyle name="Standard 4 4 2 4 2 2 2 3" xfId="25772"/>
    <cellStyle name="Standard 4 4 2 4 2 2 2 3 2" xfId="25773"/>
    <cellStyle name="Standard 4 4 2 4 2 2 2 3 3" xfId="25774"/>
    <cellStyle name="Standard 4 4 2 4 2 2 2 4" xfId="25775"/>
    <cellStyle name="Standard 4 4 2 4 2 2 2 4 2" xfId="25776"/>
    <cellStyle name="Standard 4 4 2 4 2 2 2 4 3" xfId="25777"/>
    <cellStyle name="Standard 4 4 2 4 2 2 2 5" xfId="25778"/>
    <cellStyle name="Standard 4 4 2 4 2 2 2 5 2" xfId="25779"/>
    <cellStyle name="Standard 4 4 2 4 2 2 2 6" xfId="25780"/>
    <cellStyle name="Standard 4 4 2 4 2 2 2 7" xfId="25781"/>
    <cellStyle name="Standard 4 4 2 4 2 2 3" xfId="25782"/>
    <cellStyle name="Standard 4 4 2 4 2 2 3 2" xfId="25783"/>
    <cellStyle name="Standard 4 4 2 4 2 2 3 2 2" xfId="25784"/>
    <cellStyle name="Standard 4 4 2 4 2 2 3 2 3" xfId="25785"/>
    <cellStyle name="Standard 4 4 2 4 2 2 3 3" xfId="25786"/>
    <cellStyle name="Standard 4 4 2 4 2 2 3 3 2" xfId="25787"/>
    <cellStyle name="Standard 4 4 2 4 2 2 3 3 3" xfId="25788"/>
    <cellStyle name="Standard 4 4 2 4 2 2 3 4" xfId="25789"/>
    <cellStyle name="Standard 4 4 2 4 2 2 3 4 2" xfId="25790"/>
    <cellStyle name="Standard 4 4 2 4 2 2 3 5" xfId="25791"/>
    <cellStyle name="Standard 4 4 2 4 2 2 3 6" xfId="25792"/>
    <cellStyle name="Standard 4 4 2 4 2 2 4" xfId="25793"/>
    <cellStyle name="Standard 4 4 2 4 2 2 4 2" xfId="25794"/>
    <cellStyle name="Standard 4 4 2 4 2 2 4 3" xfId="25795"/>
    <cellStyle name="Standard 4 4 2 4 2 2 5" xfId="25796"/>
    <cellStyle name="Standard 4 4 2 4 2 2 5 2" xfId="25797"/>
    <cellStyle name="Standard 4 4 2 4 2 2 5 3" xfId="25798"/>
    <cellStyle name="Standard 4 4 2 4 2 2 6" xfId="25799"/>
    <cellStyle name="Standard 4 4 2 4 2 2 6 2" xfId="25800"/>
    <cellStyle name="Standard 4 4 2 4 2 2 7" xfId="25801"/>
    <cellStyle name="Standard 4 4 2 4 2 2 8" xfId="25802"/>
    <cellStyle name="Standard 4 4 2 4 2 3" xfId="25803"/>
    <cellStyle name="Standard 4 4 2 4 2 3 2" xfId="25804"/>
    <cellStyle name="Standard 4 4 2 4 2 3 2 2" xfId="25805"/>
    <cellStyle name="Standard 4 4 2 4 2 3 2 2 2" xfId="25806"/>
    <cellStyle name="Standard 4 4 2 4 2 3 2 2 2 2" xfId="25807"/>
    <cellStyle name="Standard 4 4 2 4 2 3 2 2 2 3" xfId="25808"/>
    <cellStyle name="Standard 4 4 2 4 2 3 2 2 3" xfId="25809"/>
    <cellStyle name="Standard 4 4 2 4 2 3 2 2 3 2" xfId="25810"/>
    <cellStyle name="Standard 4 4 2 4 2 3 2 2 3 3" xfId="25811"/>
    <cellStyle name="Standard 4 4 2 4 2 3 2 2 4" xfId="25812"/>
    <cellStyle name="Standard 4 4 2 4 2 3 2 2 4 2" xfId="25813"/>
    <cellStyle name="Standard 4 4 2 4 2 3 2 2 5" xfId="25814"/>
    <cellStyle name="Standard 4 4 2 4 2 3 2 2 6" xfId="25815"/>
    <cellStyle name="Standard 4 4 2 4 2 3 2 3" xfId="25816"/>
    <cellStyle name="Standard 4 4 2 4 2 3 2 3 2" xfId="25817"/>
    <cellStyle name="Standard 4 4 2 4 2 3 2 3 3" xfId="25818"/>
    <cellStyle name="Standard 4 4 2 4 2 3 2 4" xfId="25819"/>
    <cellStyle name="Standard 4 4 2 4 2 3 2 4 2" xfId="25820"/>
    <cellStyle name="Standard 4 4 2 4 2 3 2 4 3" xfId="25821"/>
    <cellStyle name="Standard 4 4 2 4 2 3 2 5" xfId="25822"/>
    <cellStyle name="Standard 4 4 2 4 2 3 2 5 2" xfId="25823"/>
    <cellStyle name="Standard 4 4 2 4 2 3 2 6" xfId="25824"/>
    <cellStyle name="Standard 4 4 2 4 2 3 2 7" xfId="25825"/>
    <cellStyle name="Standard 4 4 2 4 2 3 3" xfId="25826"/>
    <cellStyle name="Standard 4 4 2 4 2 3 3 2" xfId="25827"/>
    <cellStyle name="Standard 4 4 2 4 2 3 3 2 2" xfId="25828"/>
    <cellStyle name="Standard 4 4 2 4 2 3 3 2 3" xfId="25829"/>
    <cellStyle name="Standard 4 4 2 4 2 3 3 3" xfId="25830"/>
    <cellStyle name="Standard 4 4 2 4 2 3 3 3 2" xfId="25831"/>
    <cellStyle name="Standard 4 4 2 4 2 3 3 3 3" xfId="25832"/>
    <cellStyle name="Standard 4 4 2 4 2 3 3 4" xfId="25833"/>
    <cellStyle name="Standard 4 4 2 4 2 3 3 4 2" xfId="25834"/>
    <cellStyle name="Standard 4 4 2 4 2 3 3 5" xfId="25835"/>
    <cellStyle name="Standard 4 4 2 4 2 3 3 6" xfId="25836"/>
    <cellStyle name="Standard 4 4 2 4 2 3 4" xfId="25837"/>
    <cellStyle name="Standard 4 4 2 4 2 3 4 2" xfId="25838"/>
    <cellStyle name="Standard 4 4 2 4 2 3 4 3" xfId="25839"/>
    <cellStyle name="Standard 4 4 2 4 2 3 5" xfId="25840"/>
    <cellStyle name="Standard 4 4 2 4 2 3 5 2" xfId="25841"/>
    <cellStyle name="Standard 4 4 2 4 2 3 5 3" xfId="25842"/>
    <cellStyle name="Standard 4 4 2 4 2 3 6" xfId="25843"/>
    <cellStyle name="Standard 4 4 2 4 2 3 6 2" xfId="25844"/>
    <cellStyle name="Standard 4 4 2 4 2 3 7" xfId="25845"/>
    <cellStyle name="Standard 4 4 2 4 2 3 8" xfId="25846"/>
    <cellStyle name="Standard 4 4 2 4 2 4" xfId="25847"/>
    <cellStyle name="Standard 4 4 2 4 2 4 2" xfId="25848"/>
    <cellStyle name="Standard 4 4 2 4 2 4 2 2" xfId="25849"/>
    <cellStyle name="Standard 4 4 2 4 2 4 2 2 2" xfId="25850"/>
    <cellStyle name="Standard 4 4 2 4 2 4 2 2 3" xfId="25851"/>
    <cellStyle name="Standard 4 4 2 4 2 4 2 3" xfId="25852"/>
    <cellStyle name="Standard 4 4 2 4 2 4 2 3 2" xfId="25853"/>
    <cellStyle name="Standard 4 4 2 4 2 4 2 3 3" xfId="25854"/>
    <cellStyle name="Standard 4 4 2 4 2 4 2 4" xfId="25855"/>
    <cellStyle name="Standard 4 4 2 4 2 4 2 4 2" xfId="25856"/>
    <cellStyle name="Standard 4 4 2 4 2 4 2 5" xfId="25857"/>
    <cellStyle name="Standard 4 4 2 4 2 4 2 6" xfId="25858"/>
    <cellStyle name="Standard 4 4 2 4 2 4 3" xfId="25859"/>
    <cellStyle name="Standard 4 4 2 4 2 4 3 2" xfId="25860"/>
    <cellStyle name="Standard 4 4 2 4 2 4 3 3" xfId="25861"/>
    <cellStyle name="Standard 4 4 2 4 2 4 4" xfId="25862"/>
    <cellStyle name="Standard 4 4 2 4 2 4 4 2" xfId="25863"/>
    <cellStyle name="Standard 4 4 2 4 2 4 4 3" xfId="25864"/>
    <cellStyle name="Standard 4 4 2 4 2 4 5" xfId="25865"/>
    <cellStyle name="Standard 4 4 2 4 2 4 5 2" xfId="25866"/>
    <cellStyle name="Standard 4 4 2 4 2 4 6" xfId="25867"/>
    <cellStyle name="Standard 4 4 2 4 2 4 7" xfId="25868"/>
    <cellStyle name="Standard 4 4 2 4 2 5" xfId="25869"/>
    <cellStyle name="Standard 4 4 2 4 2 5 2" xfId="25870"/>
    <cellStyle name="Standard 4 4 2 4 2 5 2 2" xfId="25871"/>
    <cellStyle name="Standard 4 4 2 4 2 5 2 3" xfId="25872"/>
    <cellStyle name="Standard 4 4 2 4 2 5 3" xfId="25873"/>
    <cellStyle name="Standard 4 4 2 4 2 5 3 2" xfId="25874"/>
    <cellStyle name="Standard 4 4 2 4 2 5 3 3" xfId="25875"/>
    <cellStyle name="Standard 4 4 2 4 2 5 4" xfId="25876"/>
    <cellStyle name="Standard 4 4 2 4 2 5 4 2" xfId="25877"/>
    <cellStyle name="Standard 4 4 2 4 2 5 5" xfId="25878"/>
    <cellStyle name="Standard 4 4 2 4 2 5 6" xfId="25879"/>
    <cellStyle name="Standard 4 4 2 4 2 6" xfId="25880"/>
    <cellStyle name="Standard 4 4 2 4 2 6 2" xfId="25881"/>
    <cellStyle name="Standard 4 4 2 4 2 6 3" xfId="25882"/>
    <cellStyle name="Standard 4 4 2 4 2 7" xfId="25883"/>
    <cellStyle name="Standard 4 4 2 4 2 7 2" xfId="25884"/>
    <cellStyle name="Standard 4 4 2 4 2 7 3" xfId="25885"/>
    <cellStyle name="Standard 4 4 2 4 2 8" xfId="25886"/>
    <cellStyle name="Standard 4 4 2 4 2 8 2" xfId="25887"/>
    <cellStyle name="Standard 4 4 2 4 2 9" xfId="25888"/>
    <cellStyle name="Standard 4 4 2 4 3" xfId="25889"/>
    <cellStyle name="Standard 4 4 2 4 3 2" xfId="25890"/>
    <cellStyle name="Standard 4 4 2 4 3 2 2" xfId="25891"/>
    <cellStyle name="Standard 4 4 2 4 3 2 2 2" xfId="25892"/>
    <cellStyle name="Standard 4 4 2 4 3 2 2 2 2" xfId="25893"/>
    <cellStyle name="Standard 4 4 2 4 3 2 2 2 3" xfId="25894"/>
    <cellStyle name="Standard 4 4 2 4 3 2 2 3" xfId="25895"/>
    <cellStyle name="Standard 4 4 2 4 3 2 2 3 2" xfId="25896"/>
    <cellStyle name="Standard 4 4 2 4 3 2 2 3 3" xfId="25897"/>
    <cellStyle name="Standard 4 4 2 4 3 2 2 4" xfId="25898"/>
    <cellStyle name="Standard 4 4 2 4 3 2 2 4 2" xfId="25899"/>
    <cellStyle name="Standard 4 4 2 4 3 2 2 5" xfId="25900"/>
    <cellStyle name="Standard 4 4 2 4 3 2 2 6" xfId="25901"/>
    <cellStyle name="Standard 4 4 2 4 3 2 3" xfId="25902"/>
    <cellStyle name="Standard 4 4 2 4 3 2 3 2" xfId="25903"/>
    <cellStyle name="Standard 4 4 2 4 3 2 3 3" xfId="25904"/>
    <cellStyle name="Standard 4 4 2 4 3 2 4" xfId="25905"/>
    <cellStyle name="Standard 4 4 2 4 3 2 4 2" xfId="25906"/>
    <cellStyle name="Standard 4 4 2 4 3 2 4 3" xfId="25907"/>
    <cellStyle name="Standard 4 4 2 4 3 2 5" xfId="25908"/>
    <cellStyle name="Standard 4 4 2 4 3 2 5 2" xfId="25909"/>
    <cellStyle name="Standard 4 4 2 4 3 2 6" xfId="25910"/>
    <cellStyle name="Standard 4 4 2 4 3 2 7" xfId="25911"/>
    <cellStyle name="Standard 4 4 2 4 3 3" xfId="25912"/>
    <cellStyle name="Standard 4 4 2 4 3 3 2" xfId="25913"/>
    <cellStyle name="Standard 4 4 2 4 3 3 2 2" xfId="25914"/>
    <cellStyle name="Standard 4 4 2 4 3 3 2 3" xfId="25915"/>
    <cellStyle name="Standard 4 4 2 4 3 3 3" xfId="25916"/>
    <cellStyle name="Standard 4 4 2 4 3 3 3 2" xfId="25917"/>
    <cellStyle name="Standard 4 4 2 4 3 3 3 3" xfId="25918"/>
    <cellStyle name="Standard 4 4 2 4 3 3 4" xfId="25919"/>
    <cellStyle name="Standard 4 4 2 4 3 3 4 2" xfId="25920"/>
    <cellStyle name="Standard 4 4 2 4 3 3 5" xfId="25921"/>
    <cellStyle name="Standard 4 4 2 4 3 3 6" xfId="25922"/>
    <cellStyle name="Standard 4 4 2 4 3 4" xfId="25923"/>
    <cellStyle name="Standard 4 4 2 4 3 4 2" xfId="25924"/>
    <cellStyle name="Standard 4 4 2 4 3 4 3" xfId="25925"/>
    <cellStyle name="Standard 4 4 2 4 3 5" xfId="25926"/>
    <cellStyle name="Standard 4 4 2 4 3 5 2" xfId="25927"/>
    <cellStyle name="Standard 4 4 2 4 3 5 3" xfId="25928"/>
    <cellStyle name="Standard 4 4 2 4 3 6" xfId="25929"/>
    <cellStyle name="Standard 4 4 2 4 3 6 2" xfId="25930"/>
    <cellStyle name="Standard 4 4 2 4 3 7" xfId="25931"/>
    <cellStyle name="Standard 4 4 2 4 3 8" xfId="25932"/>
    <cellStyle name="Standard 4 4 2 4 4" xfId="25933"/>
    <cellStyle name="Standard 4 4 2 4 4 2" xfId="25934"/>
    <cellStyle name="Standard 4 4 2 4 4 2 2" xfId="25935"/>
    <cellStyle name="Standard 4 4 2 4 4 2 2 2" xfId="25936"/>
    <cellStyle name="Standard 4 4 2 4 4 2 2 2 2" xfId="25937"/>
    <cellStyle name="Standard 4 4 2 4 4 2 2 2 3" xfId="25938"/>
    <cellStyle name="Standard 4 4 2 4 4 2 2 3" xfId="25939"/>
    <cellStyle name="Standard 4 4 2 4 4 2 2 3 2" xfId="25940"/>
    <cellStyle name="Standard 4 4 2 4 4 2 2 3 3" xfId="25941"/>
    <cellStyle name="Standard 4 4 2 4 4 2 2 4" xfId="25942"/>
    <cellStyle name="Standard 4 4 2 4 4 2 2 4 2" xfId="25943"/>
    <cellStyle name="Standard 4 4 2 4 4 2 2 5" xfId="25944"/>
    <cellStyle name="Standard 4 4 2 4 4 2 2 6" xfId="25945"/>
    <cellStyle name="Standard 4 4 2 4 4 2 3" xfId="25946"/>
    <cellStyle name="Standard 4 4 2 4 4 2 3 2" xfId="25947"/>
    <cellStyle name="Standard 4 4 2 4 4 2 3 3" xfId="25948"/>
    <cellStyle name="Standard 4 4 2 4 4 2 4" xfId="25949"/>
    <cellStyle name="Standard 4 4 2 4 4 2 4 2" xfId="25950"/>
    <cellStyle name="Standard 4 4 2 4 4 2 4 3" xfId="25951"/>
    <cellStyle name="Standard 4 4 2 4 4 2 5" xfId="25952"/>
    <cellStyle name="Standard 4 4 2 4 4 2 5 2" xfId="25953"/>
    <cellStyle name="Standard 4 4 2 4 4 2 6" xfId="25954"/>
    <cellStyle name="Standard 4 4 2 4 4 2 7" xfId="25955"/>
    <cellStyle name="Standard 4 4 2 4 4 3" xfId="25956"/>
    <cellStyle name="Standard 4 4 2 4 4 3 2" xfId="25957"/>
    <cellStyle name="Standard 4 4 2 4 4 3 2 2" xfId="25958"/>
    <cellStyle name="Standard 4 4 2 4 4 3 2 3" xfId="25959"/>
    <cellStyle name="Standard 4 4 2 4 4 3 3" xfId="25960"/>
    <cellStyle name="Standard 4 4 2 4 4 3 3 2" xfId="25961"/>
    <cellStyle name="Standard 4 4 2 4 4 3 3 3" xfId="25962"/>
    <cellStyle name="Standard 4 4 2 4 4 3 4" xfId="25963"/>
    <cellStyle name="Standard 4 4 2 4 4 3 4 2" xfId="25964"/>
    <cellStyle name="Standard 4 4 2 4 4 3 5" xfId="25965"/>
    <cellStyle name="Standard 4 4 2 4 4 3 6" xfId="25966"/>
    <cellStyle name="Standard 4 4 2 4 4 4" xfId="25967"/>
    <cellStyle name="Standard 4 4 2 4 4 4 2" xfId="25968"/>
    <cellStyle name="Standard 4 4 2 4 4 4 3" xfId="25969"/>
    <cellStyle name="Standard 4 4 2 4 4 5" xfId="25970"/>
    <cellStyle name="Standard 4 4 2 4 4 5 2" xfId="25971"/>
    <cellStyle name="Standard 4 4 2 4 4 5 3" xfId="25972"/>
    <cellStyle name="Standard 4 4 2 4 4 6" xfId="25973"/>
    <cellStyle name="Standard 4 4 2 4 4 6 2" xfId="25974"/>
    <cellStyle name="Standard 4 4 2 4 4 7" xfId="25975"/>
    <cellStyle name="Standard 4 4 2 4 4 8" xfId="25976"/>
    <cellStyle name="Standard 4 4 2 4 5" xfId="25977"/>
    <cellStyle name="Standard 4 4 2 4 5 2" xfId="25978"/>
    <cellStyle name="Standard 4 4 2 4 5 2 2" xfId="25979"/>
    <cellStyle name="Standard 4 4 2 4 5 2 2 2" xfId="25980"/>
    <cellStyle name="Standard 4 4 2 4 5 2 2 3" xfId="25981"/>
    <cellStyle name="Standard 4 4 2 4 5 2 3" xfId="25982"/>
    <cellStyle name="Standard 4 4 2 4 5 2 3 2" xfId="25983"/>
    <cellStyle name="Standard 4 4 2 4 5 2 3 3" xfId="25984"/>
    <cellStyle name="Standard 4 4 2 4 5 2 4" xfId="25985"/>
    <cellStyle name="Standard 4 4 2 4 5 2 4 2" xfId="25986"/>
    <cellStyle name="Standard 4 4 2 4 5 2 5" xfId="25987"/>
    <cellStyle name="Standard 4 4 2 4 5 2 6" xfId="25988"/>
    <cellStyle name="Standard 4 4 2 4 5 3" xfId="25989"/>
    <cellStyle name="Standard 4 4 2 4 5 3 2" xfId="25990"/>
    <cellStyle name="Standard 4 4 2 4 5 3 3" xfId="25991"/>
    <cellStyle name="Standard 4 4 2 4 5 4" xfId="25992"/>
    <cellStyle name="Standard 4 4 2 4 5 4 2" xfId="25993"/>
    <cellStyle name="Standard 4 4 2 4 5 4 3" xfId="25994"/>
    <cellStyle name="Standard 4 4 2 4 5 5" xfId="25995"/>
    <cellStyle name="Standard 4 4 2 4 5 5 2" xfId="25996"/>
    <cellStyle name="Standard 4 4 2 4 5 6" xfId="25997"/>
    <cellStyle name="Standard 4 4 2 4 5 7" xfId="25998"/>
    <cellStyle name="Standard 4 4 2 4 6" xfId="25999"/>
    <cellStyle name="Standard 4 4 2 4 6 2" xfId="26000"/>
    <cellStyle name="Standard 4 4 2 4 6 2 2" xfId="26001"/>
    <cellStyle name="Standard 4 4 2 4 6 2 3" xfId="26002"/>
    <cellStyle name="Standard 4 4 2 4 6 3" xfId="26003"/>
    <cellStyle name="Standard 4 4 2 4 6 3 2" xfId="26004"/>
    <cellStyle name="Standard 4 4 2 4 6 3 3" xfId="26005"/>
    <cellStyle name="Standard 4 4 2 4 6 4" xfId="26006"/>
    <cellStyle name="Standard 4 4 2 4 6 4 2" xfId="26007"/>
    <cellStyle name="Standard 4 4 2 4 6 5" xfId="26008"/>
    <cellStyle name="Standard 4 4 2 4 6 6" xfId="26009"/>
    <cellStyle name="Standard 4 4 2 4 7" xfId="26010"/>
    <cellStyle name="Standard 4 4 2 4 7 2" xfId="26011"/>
    <cellStyle name="Standard 4 4 2 4 7 3" xfId="26012"/>
    <cellStyle name="Standard 4 4 2 4 8" xfId="26013"/>
    <cellStyle name="Standard 4 4 2 4 8 2" xfId="26014"/>
    <cellStyle name="Standard 4 4 2 4 8 3" xfId="26015"/>
    <cellStyle name="Standard 4 4 2 4 9" xfId="26016"/>
    <cellStyle name="Standard 4 4 2 4 9 2" xfId="26017"/>
    <cellStyle name="Standard 4 4 2 5" xfId="26018"/>
    <cellStyle name="Standard 4 4 2 5 10" xfId="26019"/>
    <cellStyle name="Standard 4 4 2 5 2" xfId="26020"/>
    <cellStyle name="Standard 4 4 2 5 2 2" xfId="26021"/>
    <cellStyle name="Standard 4 4 2 5 2 2 2" xfId="26022"/>
    <cellStyle name="Standard 4 4 2 5 2 2 2 2" xfId="26023"/>
    <cellStyle name="Standard 4 4 2 5 2 2 2 2 2" xfId="26024"/>
    <cellStyle name="Standard 4 4 2 5 2 2 2 2 3" xfId="26025"/>
    <cellStyle name="Standard 4 4 2 5 2 2 2 3" xfId="26026"/>
    <cellStyle name="Standard 4 4 2 5 2 2 2 3 2" xfId="26027"/>
    <cellStyle name="Standard 4 4 2 5 2 2 2 3 3" xfId="26028"/>
    <cellStyle name="Standard 4 4 2 5 2 2 2 4" xfId="26029"/>
    <cellStyle name="Standard 4 4 2 5 2 2 2 4 2" xfId="26030"/>
    <cellStyle name="Standard 4 4 2 5 2 2 2 5" xfId="26031"/>
    <cellStyle name="Standard 4 4 2 5 2 2 2 6" xfId="26032"/>
    <cellStyle name="Standard 4 4 2 5 2 2 3" xfId="26033"/>
    <cellStyle name="Standard 4 4 2 5 2 2 3 2" xfId="26034"/>
    <cellStyle name="Standard 4 4 2 5 2 2 3 3" xfId="26035"/>
    <cellStyle name="Standard 4 4 2 5 2 2 4" xfId="26036"/>
    <cellStyle name="Standard 4 4 2 5 2 2 4 2" xfId="26037"/>
    <cellStyle name="Standard 4 4 2 5 2 2 4 3" xfId="26038"/>
    <cellStyle name="Standard 4 4 2 5 2 2 5" xfId="26039"/>
    <cellStyle name="Standard 4 4 2 5 2 2 5 2" xfId="26040"/>
    <cellStyle name="Standard 4 4 2 5 2 2 6" xfId="26041"/>
    <cellStyle name="Standard 4 4 2 5 2 2 7" xfId="26042"/>
    <cellStyle name="Standard 4 4 2 5 2 3" xfId="26043"/>
    <cellStyle name="Standard 4 4 2 5 2 3 2" xfId="26044"/>
    <cellStyle name="Standard 4 4 2 5 2 3 2 2" xfId="26045"/>
    <cellStyle name="Standard 4 4 2 5 2 3 2 3" xfId="26046"/>
    <cellStyle name="Standard 4 4 2 5 2 3 3" xfId="26047"/>
    <cellStyle name="Standard 4 4 2 5 2 3 3 2" xfId="26048"/>
    <cellStyle name="Standard 4 4 2 5 2 3 3 3" xfId="26049"/>
    <cellStyle name="Standard 4 4 2 5 2 3 4" xfId="26050"/>
    <cellStyle name="Standard 4 4 2 5 2 3 4 2" xfId="26051"/>
    <cellStyle name="Standard 4 4 2 5 2 3 5" xfId="26052"/>
    <cellStyle name="Standard 4 4 2 5 2 3 6" xfId="26053"/>
    <cellStyle name="Standard 4 4 2 5 2 4" xfId="26054"/>
    <cellStyle name="Standard 4 4 2 5 2 4 2" xfId="26055"/>
    <cellStyle name="Standard 4 4 2 5 2 4 3" xfId="26056"/>
    <cellStyle name="Standard 4 4 2 5 2 5" xfId="26057"/>
    <cellStyle name="Standard 4 4 2 5 2 5 2" xfId="26058"/>
    <cellStyle name="Standard 4 4 2 5 2 5 3" xfId="26059"/>
    <cellStyle name="Standard 4 4 2 5 2 6" xfId="26060"/>
    <cellStyle name="Standard 4 4 2 5 2 6 2" xfId="26061"/>
    <cellStyle name="Standard 4 4 2 5 2 7" xfId="26062"/>
    <cellStyle name="Standard 4 4 2 5 2 8" xfId="26063"/>
    <cellStyle name="Standard 4 4 2 5 3" xfId="26064"/>
    <cellStyle name="Standard 4 4 2 5 3 2" xfId="26065"/>
    <cellStyle name="Standard 4 4 2 5 3 2 2" xfId="26066"/>
    <cellStyle name="Standard 4 4 2 5 3 2 2 2" xfId="26067"/>
    <cellStyle name="Standard 4 4 2 5 3 2 2 2 2" xfId="26068"/>
    <cellStyle name="Standard 4 4 2 5 3 2 2 2 3" xfId="26069"/>
    <cellStyle name="Standard 4 4 2 5 3 2 2 3" xfId="26070"/>
    <cellStyle name="Standard 4 4 2 5 3 2 2 3 2" xfId="26071"/>
    <cellStyle name="Standard 4 4 2 5 3 2 2 3 3" xfId="26072"/>
    <cellStyle name="Standard 4 4 2 5 3 2 2 4" xfId="26073"/>
    <cellStyle name="Standard 4 4 2 5 3 2 2 4 2" xfId="26074"/>
    <cellStyle name="Standard 4 4 2 5 3 2 2 5" xfId="26075"/>
    <cellStyle name="Standard 4 4 2 5 3 2 2 6" xfId="26076"/>
    <cellStyle name="Standard 4 4 2 5 3 2 3" xfId="26077"/>
    <cellStyle name="Standard 4 4 2 5 3 2 3 2" xfId="26078"/>
    <cellStyle name="Standard 4 4 2 5 3 2 3 3" xfId="26079"/>
    <cellStyle name="Standard 4 4 2 5 3 2 4" xfId="26080"/>
    <cellStyle name="Standard 4 4 2 5 3 2 4 2" xfId="26081"/>
    <cellStyle name="Standard 4 4 2 5 3 2 4 3" xfId="26082"/>
    <cellStyle name="Standard 4 4 2 5 3 2 5" xfId="26083"/>
    <cellStyle name="Standard 4 4 2 5 3 2 5 2" xfId="26084"/>
    <cellStyle name="Standard 4 4 2 5 3 2 6" xfId="26085"/>
    <cellStyle name="Standard 4 4 2 5 3 2 7" xfId="26086"/>
    <cellStyle name="Standard 4 4 2 5 3 3" xfId="26087"/>
    <cellStyle name="Standard 4 4 2 5 3 3 2" xfId="26088"/>
    <cellStyle name="Standard 4 4 2 5 3 3 2 2" xfId="26089"/>
    <cellStyle name="Standard 4 4 2 5 3 3 2 3" xfId="26090"/>
    <cellStyle name="Standard 4 4 2 5 3 3 3" xfId="26091"/>
    <cellStyle name="Standard 4 4 2 5 3 3 3 2" xfId="26092"/>
    <cellStyle name="Standard 4 4 2 5 3 3 3 3" xfId="26093"/>
    <cellStyle name="Standard 4 4 2 5 3 3 4" xfId="26094"/>
    <cellStyle name="Standard 4 4 2 5 3 3 4 2" xfId="26095"/>
    <cellStyle name="Standard 4 4 2 5 3 3 5" xfId="26096"/>
    <cellStyle name="Standard 4 4 2 5 3 3 6" xfId="26097"/>
    <cellStyle name="Standard 4 4 2 5 3 4" xfId="26098"/>
    <cellStyle name="Standard 4 4 2 5 3 4 2" xfId="26099"/>
    <cellStyle name="Standard 4 4 2 5 3 4 3" xfId="26100"/>
    <cellStyle name="Standard 4 4 2 5 3 5" xfId="26101"/>
    <cellStyle name="Standard 4 4 2 5 3 5 2" xfId="26102"/>
    <cellStyle name="Standard 4 4 2 5 3 5 3" xfId="26103"/>
    <cellStyle name="Standard 4 4 2 5 3 6" xfId="26104"/>
    <cellStyle name="Standard 4 4 2 5 3 6 2" xfId="26105"/>
    <cellStyle name="Standard 4 4 2 5 3 7" xfId="26106"/>
    <cellStyle name="Standard 4 4 2 5 3 8" xfId="26107"/>
    <cellStyle name="Standard 4 4 2 5 4" xfId="26108"/>
    <cellStyle name="Standard 4 4 2 5 4 2" xfId="26109"/>
    <cellStyle name="Standard 4 4 2 5 4 2 2" xfId="26110"/>
    <cellStyle name="Standard 4 4 2 5 4 2 2 2" xfId="26111"/>
    <cellStyle name="Standard 4 4 2 5 4 2 2 3" xfId="26112"/>
    <cellStyle name="Standard 4 4 2 5 4 2 3" xfId="26113"/>
    <cellStyle name="Standard 4 4 2 5 4 2 3 2" xfId="26114"/>
    <cellStyle name="Standard 4 4 2 5 4 2 3 3" xfId="26115"/>
    <cellStyle name="Standard 4 4 2 5 4 2 4" xfId="26116"/>
    <cellStyle name="Standard 4 4 2 5 4 2 4 2" xfId="26117"/>
    <cellStyle name="Standard 4 4 2 5 4 2 5" xfId="26118"/>
    <cellStyle name="Standard 4 4 2 5 4 2 6" xfId="26119"/>
    <cellStyle name="Standard 4 4 2 5 4 3" xfId="26120"/>
    <cellStyle name="Standard 4 4 2 5 4 3 2" xfId="26121"/>
    <cellStyle name="Standard 4 4 2 5 4 3 3" xfId="26122"/>
    <cellStyle name="Standard 4 4 2 5 4 4" xfId="26123"/>
    <cellStyle name="Standard 4 4 2 5 4 4 2" xfId="26124"/>
    <cellStyle name="Standard 4 4 2 5 4 4 3" xfId="26125"/>
    <cellStyle name="Standard 4 4 2 5 4 5" xfId="26126"/>
    <cellStyle name="Standard 4 4 2 5 4 5 2" xfId="26127"/>
    <cellStyle name="Standard 4 4 2 5 4 6" xfId="26128"/>
    <cellStyle name="Standard 4 4 2 5 4 7" xfId="26129"/>
    <cellStyle name="Standard 4 4 2 5 5" xfId="26130"/>
    <cellStyle name="Standard 4 4 2 5 5 2" xfId="26131"/>
    <cellStyle name="Standard 4 4 2 5 5 2 2" xfId="26132"/>
    <cellStyle name="Standard 4 4 2 5 5 2 3" xfId="26133"/>
    <cellStyle name="Standard 4 4 2 5 5 3" xfId="26134"/>
    <cellStyle name="Standard 4 4 2 5 5 3 2" xfId="26135"/>
    <cellStyle name="Standard 4 4 2 5 5 3 3" xfId="26136"/>
    <cellStyle name="Standard 4 4 2 5 5 4" xfId="26137"/>
    <cellStyle name="Standard 4 4 2 5 5 4 2" xfId="26138"/>
    <cellStyle name="Standard 4 4 2 5 5 5" xfId="26139"/>
    <cellStyle name="Standard 4 4 2 5 5 6" xfId="26140"/>
    <cellStyle name="Standard 4 4 2 5 6" xfId="26141"/>
    <cellStyle name="Standard 4 4 2 5 6 2" xfId="26142"/>
    <cellStyle name="Standard 4 4 2 5 6 3" xfId="26143"/>
    <cellStyle name="Standard 4 4 2 5 7" xfId="26144"/>
    <cellStyle name="Standard 4 4 2 5 7 2" xfId="26145"/>
    <cellStyle name="Standard 4 4 2 5 7 3" xfId="26146"/>
    <cellStyle name="Standard 4 4 2 5 8" xfId="26147"/>
    <cellStyle name="Standard 4 4 2 5 8 2" xfId="26148"/>
    <cellStyle name="Standard 4 4 2 5 9" xfId="26149"/>
    <cellStyle name="Standard 4 4 2 6" xfId="26150"/>
    <cellStyle name="Standard 4 4 2 6 2" xfId="26151"/>
    <cellStyle name="Standard 4 4 2 6 2 2" xfId="26152"/>
    <cellStyle name="Standard 4 4 2 6 2 2 2" xfId="26153"/>
    <cellStyle name="Standard 4 4 2 6 2 2 2 2" xfId="26154"/>
    <cellStyle name="Standard 4 4 2 6 2 2 2 3" xfId="26155"/>
    <cellStyle name="Standard 4 4 2 6 2 2 3" xfId="26156"/>
    <cellStyle name="Standard 4 4 2 6 2 2 3 2" xfId="26157"/>
    <cellStyle name="Standard 4 4 2 6 2 2 3 3" xfId="26158"/>
    <cellStyle name="Standard 4 4 2 6 2 2 4" xfId="26159"/>
    <cellStyle name="Standard 4 4 2 6 2 2 4 2" xfId="26160"/>
    <cellStyle name="Standard 4 4 2 6 2 2 5" xfId="26161"/>
    <cellStyle name="Standard 4 4 2 6 2 2 6" xfId="26162"/>
    <cellStyle name="Standard 4 4 2 6 2 3" xfId="26163"/>
    <cellStyle name="Standard 4 4 2 6 2 3 2" xfId="26164"/>
    <cellStyle name="Standard 4 4 2 6 2 3 3" xfId="26165"/>
    <cellStyle name="Standard 4 4 2 6 2 4" xfId="26166"/>
    <cellStyle name="Standard 4 4 2 6 2 4 2" xfId="26167"/>
    <cellStyle name="Standard 4 4 2 6 2 4 3" xfId="26168"/>
    <cellStyle name="Standard 4 4 2 6 2 5" xfId="26169"/>
    <cellStyle name="Standard 4 4 2 6 2 5 2" xfId="26170"/>
    <cellStyle name="Standard 4 4 2 6 2 6" xfId="26171"/>
    <cellStyle name="Standard 4 4 2 6 2 7" xfId="26172"/>
    <cellStyle name="Standard 4 4 2 6 3" xfId="26173"/>
    <cellStyle name="Standard 4 4 2 6 3 2" xfId="26174"/>
    <cellStyle name="Standard 4 4 2 6 3 2 2" xfId="26175"/>
    <cellStyle name="Standard 4 4 2 6 3 2 3" xfId="26176"/>
    <cellStyle name="Standard 4 4 2 6 3 3" xfId="26177"/>
    <cellStyle name="Standard 4 4 2 6 3 3 2" xfId="26178"/>
    <cellStyle name="Standard 4 4 2 6 3 3 3" xfId="26179"/>
    <cellStyle name="Standard 4 4 2 6 3 4" xfId="26180"/>
    <cellStyle name="Standard 4 4 2 6 3 4 2" xfId="26181"/>
    <cellStyle name="Standard 4 4 2 6 3 5" xfId="26182"/>
    <cellStyle name="Standard 4 4 2 6 3 6" xfId="26183"/>
    <cellStyle name="Standard 4 4 2 6 4" xfId="26184"/>
    <cellStyle name="Standard 4 4 2 6 4 2" xfId="26185"/>
    <cellStyle name="Standard 4 4 2 6 4 3" xfId="26186"/>
    <cellStyle name="Standard 4 4 2 6 5" xfId="26187"/>
    <cellStyle name="Standard 4 4 2 6 5 2" xfId="26188"/>
    <cellStyle name="Standard 4 4 2 6 5 3" xfId="26189"/>
    <cellStyle name="Standard 4 4 2 6 6" xfId="26190"/>
    <cellStyle name="Standard 4 4 2 6 6 2" xfId="26191"/>
    <cellStyle name="Standard 4 4 2 6 7" xfId="26192"/>
    <cellStyle name="Standard 4 4 2 6 8" xfId="26193"/>
    <cellStyle name="Standard 4 4 2 7" xfId="26194"/>
    <cellStyle name="Standard 4 4 2 7 2" xfId="26195"/>
    <cellStyle name="Standard 4 4 2 7 2 2" xfId="26196"/>
    <cellStyle name="Standard 4 4 2 7 2 2 2" xfId="26197"/>
    <cellStyle name="Standard 4 4 2 7 2 2 2 2" xfId="26198"/>
    <cellStyle name="Standard 4 4 2 7 2 2 2 3" xfId="26199"/>
    <cellStyle name="Standard 4 4 2 7 2 2 3" xfId="26200"/>
    <cellStyle name="Standard 4 4 2 7 2 2 3 2" xfId="26201"/>
    <cellStyle name="Standard 4 4 2 7 2 2 3 3" xfId="26202"/>
    <cellStyle name="Standard 4 4 2 7 2 2 4" xfId="26203"/>
    <cellStyle name="Standard 4 4 2 7 2 2 4 2" xfId="26204"/>
    <cellStyle name="Standard 4 4 2 7 2 2 5" xfId="26205"/>
    <cellStyle name="Standard 4 4 2 7 2 2 6" xfId="26206"/>
    <cellStyle name="Standard 4 4 2 7 2 3" xfId="26207"/>
    <cellStyle name="Standard 4 4 2 7 2 3 2" xfId="26208"/>
    <cellStyle name="Standard 4 4 2 7 2 3 3" xfId="26209"/>
    <cellStyle name="Standard 4 4 2 7 2 4" xfId="26210"/>
    <cellStyle name="Standard 4 4 2 7 2 4 2" xfId="26211"/>
    <cellStyle name="Standard 4 4 2 7 2 4 3" xfId="26212"/>
    <cellStyle name="Standard 4 4 2 7 2 5" xfId="26213"/>
    <cellStyle name="Standard 4 4 2 7 2 5 2" xfId="26214"/>
    <cellStyle name="Standard 4 4 2 7 2 6" xfId="26215"/>
    <cellStyle name="Standard 4 4 2 7 2 7" xfId="26216"/>
    <cellStyle name="Standard 4 4 2 7 3" xfId="26217"/>
    <cellStyle name="Standard 4 4 2 7 3 2" xfId="26218"/>
    <cellStyle name="Standard 4 4 2 7 3 2 2" xfId="26219"/>
    <cellStyle name="Standard 4 4 2 7 3 2 3" xfId="26220"/>
    <cellStyle name="Standard 4 4 2 7 3 3" xfId="26221"/>
    <cellStyle name="Standard 4 4 2 7 3 3 2" xfId="26222"/>
    <cellStyle name="Standard 4 4 2 7 3 3 3" xfId="26223"/>
    <cellStyle name="Standard 4 4 2 7 3 4" xfId="26224"/>
    <cellStyle name="Standard 4 4 2 7 3 4 2" xfId="26225"/>
    <cellStyle name="Standard 4 4 2 7 3 5" xfId="26226"/>
    <cellStyle name="Standard 4 4 2 7 3 6" xfId="26227"/>
    <cellStyle name="Standard 4 4 2 7 4" xfId="26228"/>
    <cellStyle name="Standard 4 4 2 7 4 2" xfId="26229"/>
    <cellStyle name="Standard 4 4 2 7 4 3" xfId="26230"/>
    <cellStyle name="Standard 4 4 2 7 5" xfId="26231"/>
    <cellStyle name="Standard 4 4 2 7 5 2" xfId="26232"/>
    <cellStyle name="Standard 4 4 2 7 5 3" xfId="26233"/>
    <cellStyle name="Standard 4 4 2 7 6" xfId="26234"/>
    <cellStyle name="Standard 4 4 2 7 6 2" xfId="26235"/>
    <cellStyle name="Standard 4 4 2 7 7" xfId="26236"/>
    <cellStyle name="Standard 4 4 2 7 8" xfId="26237"/>
    <cellStyle name="Standard 4 4 2 8" xfId="26238"/>
    <cellStyle name="Standard 4 4 2 8 2" xfId="26239"/>
    <cellStyle name="Standard 4 4 2 8 2 2" xfId="26240"/>
    <cellStyle name="Standard 4 4 2 8 2 2 2" xfId="26241"/>
    <cellStyle name="Standard 4 4 2 8 2 2 3" xfId="26242"/>
    <cellStyle name="Standard 4 4 2 8 2 3" xfId="26243"/>
    <cellStyle name="Standard 4 4 2 8 2 3 2" xfId="26244"/>
    <cellStyle name="Standard 4 4 2 8 2 3 3" xfId="26245"/>
    <cellStyle name="Standard 4 4 2 8 2 4" xfId="26246"/>
    <cellStyle name="Standard 4 4 2 8 2 4 2" xfId="26247"/>
    <cellStyle name="Standard 4 4 2 8 2 5" xfId="26248"/>
    <cellStyle name="Standard 4 4 2 8 2 6" xfId="26249"/>
    <cellStyle name="Standard 4 4 2 8 3" xfId="26250"/>
    <cellStyle name="Standard 4 4 2 8 3 2" xfId="26251"/>
    <cellStyle name="Standard 4 4 2 8 3 3" xfId="26252"/>
    <cellStyle name="Standard 4 4 2 8 4" xfId="26253"/>
    <cellStyle name="Standard 4 4 2 8 4 2" xfId="26254"/>
    <cellStyle name="Standard 4 4 2 8 4 3" xfId="26255"/>
    <cellStyle name="Standard 4 4 2 8 5" xfId="26256"/>
    <cellStyle name="Standard 4 4 2 8 5 2" xfId="26257"/>
    <cellStyle name="Standard 4 4 2 8 6" xfId="26258"/>
    <cellStyle name="Standard 4 4 2 8 7" xfId="26259"/>
    <cellStyle name="Standard 4 4 2 9" xfId="26260"/>
    <cellStyle name="Standard 4 4 2 9 2" xfId="26261"/>
    <cellStyle name="Standard 4 4 2 9 2 2" xfId="26262"/>
    <cellStyle name="Standard 4 4 2 9 2 3" xfId="26263"/>
    <cellStyle name="Standard 4 4 2 9 3" xfId="26264"/>
    <cellStyle name="Standard 4 4 2 9 3 2" xfId="26265"/>
    <cellStyle name="Standard 4 4 2 9 3 3" xfId="26266"/>
    <cellStyle name="Standard 4 4 2 9 4" xfId="26267"/>
    <cellStyle name="Standard 4 4 2 9 4 2" xfId="26268"/>
    <cellStyle name="Standard 4 4 2 9 5" xfId="26269"/>
    <cellStyle name="Standard 4 4 2 9 6" xfId="26270"/>
    <cellStyle name="Standard 4 4 3" xfId="26271"/>
    <cellStyle name="Standard 4 4 3 10" xfId="26272"/>
    <cellStyle name="Standard 4 4 3 10 2" xfId="26273"/>
    <cellStyle name="Standard 4 4 3 10 3" xfId="26274"/>
    <cellStyle name="Standard 4 4 3 11" xfId="26275"/>
    <cellStyle name="Standard 4 4 3 11 2" xfId="26276"/>
    <cellStyle name="Standard 4 4 3 12" xfId="26277"/>
    <cellStyle name="Standard 4 4 3 13" xfId="26278"/>
    <cellStyle name="Standard 4 4 3 14" xfId="33469"/>
    <cellStyle name="Standard 4 4 3 2" xfId="26279"/>
    <cellStyle name="Standard 4 4 3 2 10" xfId="26280"/>
    <cellStyle name="Standard 4 4 3 2 11" xfId="26281"/>
    <cellStyle name="Standard 4 4 3 2 2" xfId="26282"/>
    <cellStyle name="Standard 4 4 3 2 2 10" xfId="26283"/>
    <cellStyle name="Standard 4 4 3 2 2 2" xfId="26284"/>
    <cellStyle name="Standard 4 4 3 2 2 2 2" xfId="26285"/>
    <cellStyle name="Standard 4 4 3 2 2 2 2 2" xfId="26286"/>
    <cellStyle name="Standard 4 4 3 2 2 2 2 2 2" xfId="26287"/>
    <cellStyle name="Standard 4 4 3 2 2 2 2 2 2 2" xfId="26288"/>
    <cellStyle name="Standard 4 4 3 2 2 2 2 2 2 3" xfId="26289"/>
    <cellStyle name="Standard 4 4 3 2 2 2 2 2 3" xfId="26290"/>
    <cellStyle name="Standard 4 4 3 2 2 2 2 2 3 2" xfId="26291"/>
    <cellStyle name="Standard 4 4 3 2 2 2 2 2 3 3" xfId="26292"/>
    <cellStyle name="Standard 4 4 3 2 2 2 2 2 4" xfId="26293"/>
    <cellStyle name="Standard 4 4 3 2 2 2 2 2 4 2" xfId="26294"/>
    <cellStyle name="Standard 4 4 3 2 2 2 2 2 5" xfId="26295"/>
    <cellStyle name="Standard 4 4 3 2 2 2 2 2 6" xfId="26296"/>
    <cellStyle name="Standard 4 4 3 2 2 2 2 3" xfId="26297"/>
    <cellStyle name="Standard 4 4 3 2 2 2 2 3 2" xfId="26298"/>
    <cellStyle name="Standard 4 4 3 2 2 2 2 3 3" xfId="26299"/>
    <cellStyle name="Standard 4 4 3 2 2 2 2 4" xfId="26300"/>
    <cellStyle name="Standard 4 4 3 2 2 2 2 4 2" xfId="26301"/>
    <cellStyle name="Standard 4 4 3 2 2 2 2 4 3" xfId="26302"/>
    <cellStyle name="Standard 4 4 3 2 2 2 2 5" xfId="26303"/>
    <cellStyle name="Standard 4 4 3 2 2 2 2 5 2" xfId="26304"/>
    <cellStyle name="Standard 4 4 3 2 2 2 2 6" xfId="26305"/>
    <cellStyle name="Standard 4 4 3 2 2 2 2 7" xfId="26306"/>
    <cellStyle name="Standard 4 4 3 2 2 2 3" xfId="26307"/>
    <cellStyle name="Standard 4 4 3 2 2 2 3 2" xfId="26308"/>
    <cellStyle name="Standard 4 4 3 2 2 2 3 2 2" xfId="26309"/>
    <cellStyle name="Standard 4 4 3 2 2 2 3 2 3" xfId="26310"/>
    <cellStyle name="Standard 4 4 3 2 2 2 3 3" xfId="26311"/>
    <cellStyle name="Standard 4 4 3 2 2 2 3 3 2" xfId="26312"/>
    <cellStyle name="Standard 4 4 3 2 2 2 3 3 3" xfId="26313"/>
    <cellStyle name="Standard 4 4 3 2 2 2 3 4" xfId="26314"/>
    <cellStyle name="Standard 4 4 3 2 2 2 3 4 2" xfId="26315"/>
    <cellStyle name="Standard 4 4 3 2 2 2 3 5" xfId="26316"/>
    <cellStyle name="Standard 4 4 3 2 2 2 3 6" xfId="26317"/>
    <cellStyle name="Standard 4 4 3 2 2 2 4" xfId="26318"/>
    <cellStyle name="Standard 4 4 3 2 2 2 4 2" xfId="26319"/>
    <cellStyle name="Standard 4 4 3 2 2 2 4 3" xfId="26320"/>
    <cellStyle name="Standard 4 4 3 2 2 2 5" xfId="26321"/>
    <cellStyle name="Standard 4 4 3 2 2 2 5 2" xfId="26322"/>
    <cellStyle name="Standard 4 4 3 2 2 2 5 3" xfId="26323"/>
    <cellStyle name="Standard 4 4 3 2 2 2 6" xfId="26324"/>
    <cellStyle name="Standard 4 4 3 2 2 2 6 2" xfId="26325"/>
    <cellStyle name="Standard 4 4 3 2 2 2 7" xfId="26326"/>
    <cellStyle name="Standard 4 4 3 2 2 2 8" xfId="26327"/>
    <cellStyle name="Standard 4 4 3 2 2 3" xfId="26328"/>
    <cellStyle name="Standard 4 4 3 2 2 3 2" xfId="26329"/>
    <cellStyle name="Standard 4 4 3 2 2 3 2 2" xfId="26330"/>
    <cellStyle name="Standard 4 4 3 2 2 3 2 2 2" xfId="26331"/>
    <cellStyle name="Standard 4 4 3 2 2 3 2 2 2 2" xfId="26332"/>
    <cellStyle name="Standard 4 4 3 2 2 3 2 2 2 3" xfId="26333"/>
    <cellStyle name="Standard 4 4 3 2 2 3 2 2 3" xfId="26334"/>
    <cellStyle name="Standard 4 4 3 2 2 3 2 2 3 2" xfId="26335"/>
    <cellStyle name="Standard 4 4 3 2 2 3 2 2 3 3" xfId="26336"/>
    <cellStyle name="Standard 4 4 3 2 2 3 2 2 4" xfId="26337"/>
    <cellStyle name="Standard 4 4 3 2 2 3 2 2 4 2" xfId="26338"/>
    <cellStyle name="Standard 4 4 3 2 2 3 2 2 5" xfId="26339"/>
    <cellStyle name="Standard 4 4 3 2 2 3 2 2 6" xfId="26340"/>
    <cellStyle name="Standard 4 4 3 2 2 3 2 3" xfId="26341"/>
    <cellStyle name="Standard 4 4 3 2 2 3 2 3 2" xfId="26342"/>
    <cellStyle name="Standard 4 4 3 2 2 3 2 3 3" xfId="26343"/>
    <cellStyle name="Standard 4 4 3 2 2 3 2 4" xfId="26344"/>
    <cellStyle name="Standard 4 4 3 2 2 3 2 4 2" xfId="26345"/>
    <cellStyle name="Standard 4 4 3 2 2 3 2 4 3" xfId="26346"/>
    <cellStyle name="Standard 4 4 3 2 2 3 2 5" xfId="26347"/>
    <cellStyle name="Standard 4 4 3 2 2 3 2 5 2" xfId="26348"/>
    <cellStyle name="Standard 4 4 3 2 2 3 2 6" xfId="26349"/>
    <cellStyle name="Standard 4 4 3 2 2 3 2 7" xfId="26350"/>
    <cellStyle name="Standard 4 4 3 2 2 3 3" xfId="26351"/>
    <cellStyle name="Standard 4 4 3 2 2 3 3 2" xfId="26352"/>
    <cellStyle name="Standard 4 4 3 2 2 3 3 2 2" xfId="26353"/>
    <cellStyle name="Standard 4 4 3 2 2 3 3 2 3" xfId="26354"/>
    <cellStyle name="Standard 4 4 3 2 2 3 3 3" xfId="26355"/>
    <cellStyle name="Standard 4 4 3 2 2 3 3 3 2" xfId="26356"/>
    <cellStyle name="Standard 4 4 3 2 2 3 3 3 3" xfId="26357"/>
    <cellStyle name="Standard 4 4 3 2 2 3 3 4" xfId="26358"/>
    <cellStyle name="Standard 4 4 3 2 2 3 3 4 2" xfId="26359"/>
    <cellStyle name="Standard 4 4 3 2 2 3 3 5" xfId="26360"/>
    <cellStyle name="Standard 4 4 3 2 2 3 3 6" xfId="26361"/>
    <cellStyle name="Standard 4 4 3 2 2 3 4" xfId="26362"/>
    <cellStyle name="Standard 4 4 3 2 2 3 4 2" xfId="26363"/>
    <cellStyle name="Standard 4 4 3 2 2 3 4 3" xfId="26364"/>
    <cellStyle name="Standard 4 4 3 2 2 3 5" xfId="26365"/>
    <cellStyle name="Standard 4 4 3 2 2 3 5 2" xfId="26366"/>
    <cellStyle name="Standard 4 4 3 2 2 3 5 3" xfId="26367"/>
    <cellStyle name="Standard 4 4 3 2 2 3 6" xfId="26368"/>
    <cellStyle name="Standard 4 4 3 2 2 3 6 2" xfId="26369"/>
    <cellStyle name="Standard 4 4 3 2 2 3 7" xfId="26370"/>
    <cellStyle name="Standard 4 4 3 2 2 3 8" xfId="26371"/>
    <cellStyle name="Standard 4 4 3 2 2 4" xfId="26372"/>
    <cellStyle name="Standard 4 4 3 2 2 4 2" xfId="26373"/>
    <cellStyle name="Standard 4 4 3 2 2 4 2 2" xfId="26374"/>
    <cellStyle name="Standard 4 4 3 2 2 4 2 2 2" xfId="26375"/>
    <cellStyle name="Standard 4 4 3 2 2 4 2 2 3" xfId="26376"/>
    <cellStyle name="Standard 4 4 3 2 2 4 2 3" xfId="26377"/>
    <cellStyle name="Standard 4 4 3 2 2 4 2 3 2" xfId="26378"/>
    <cellStyle name="Standard 4 4 3 2 2 4 2 3 3" xfId="26379"/>
    <cellStyle name="Standard 4 4 3 2 2 4 2 4" xfId="26380"/>
    <cellStyle name="Standard 4 4 3 2 2 4 2 4 2" xfId="26381"/>
    <cellStyle name="Standard 4 4 3 2 2 4 2 5" xfId="26382"/>
    <cellStyle name="Standard 4 4 3 2 2 4 2 6" xfId="26383"/>
    <cellStyle name="Standard 4 4 3 2 2 4 3" xfId="26384"/>
    <cellStyle name="Standard 4 4 3 2 2 4 3 2" xfId="26385"/>
    <cellStyle name="Standard 4 4 3 2 2 4 3 3" xfId="26386"/>
    <cellStyle name="Standard 4 4 3 2 2 4 4" xfId="26387"/>
    <cellStyle name="Standard 4 4 3 2 2 4 4 2" xfId="26388"/>
    <cellStyle name="Standard 4 4 3 2 2 4 4 3" xfId="26389"/>
    <cellStyle name="Standard 4 4 3 2 2 4 5" xfId="26390"/>
    <cellStyle name="Standard 4 4 3 2 2 4 5 2" xfId="26391"/>
    <cellStyle name="Standard 4 4 3 2 2 4 6" xfId="26392"/>
    <cellStyle name="Standard 4 4 3 2 2 4 7" xfId="26393"/>
    <cellStyle name="Standard 4 4 3 2 2 5" xfId="26394"/>
    <cellStyle name="Standard 4 4 3 2 2 5 2" xfId="26395"/>
    <cellStyle name="Standard 4 4 3 2 2 5 2 2" xfId="26396"/>
    <cellStyle name="Standard 4 4 3 2 2 5 2 3" xfId="26397"/>
    <cellStyle name="Standard 4 4 3 2 2 5 3" xfId="26398"/>
    <cellStyle name="Standard 4 4 3 2 2 5 3 2" xfId="26399"/>
    <cellStyle name="Standard 4 4 3 2 2 5 3 3" xfId="26400"/>
    <cellStyle name="Standard 4 4 3 2 2 5 4" xfId="26401"/>
    <cellStyle name="Standard 4 4 3 2 2 5 4 2" xfId="26402"/>
    <cellStyle name="Standard 4 4 3 2 2 5 5" xfId="26403"/>
    <cellStyle name="Standard 4 4 3 2 2 5 6" xfId="26404"/>
    <cellStyle name="Standard 4 4 3 2 2 6" xfId="26405"/>
    <cellStyle name="Standard 4 4 3 2 2 6 2" xfId="26406"/>
    <cellStyle name="Standard 4 4 3 2 2 6 3" xfId="26407"/>
    <cellStyle name="Standard 4 4 3 2 2 7" xfId="26408"/>
    <cellStyle name="Standard 4 4 3 2 2 7 2" xfId="26409"/>
    <cellStyle name="Standard 4 4 3 2 2 7 3" xfId="26410"/>
    <cellStyle name="Standard 4 4 3 2 2 8" xfId="26411"/>
    <cellStyle name="Standard 4 4 3 2 2 8 2" xfId="26412"/>
    <cellStyle name="Standard 4 4 3 2 2 9" xfId="26413"/>
    <cellStyle name="Standard 4 4 3 2 3" xfId="26414"/>
    <cellStyle name="Standard 4 4 3 2 3 2" xfId="26415"/>
    <cellStyle name="Standard 4 4 3 2 3 2 2" xfId="26416"/>
    <cellStyle name="Standard 4 4 3 2 3 2 2 2" xfId="26417"/>
    <cellStyle name="Standard 4 4 3 2 3 2 2 2 2" xfId="26418"/>
    <cellStyle name="Standard 4 4 3 2 3 2 2 2 3" xfId="26419"/>
    <cellStyle name="Standard 4 4 3 2 3 2 2 3" xfId="26420"/>
    <cellStyle name="Standard 4 4 3 2 3 2 2 3 2" xfId="26421"/>
    <cellStyle name="Standard 4 4 3 2 3 2 2 3 3" xfId="26422"/>
    <cellStyle name="Standard 4 4 3 2 3 2 2 4" xfId="26423"/>
    <cellStyle name="Standard 4 4 3 2 3 2 2 4 2" xfId="26424"/>
    <cellStyle name="Standard 4 4 3 2 3 2 2 5" xfId="26425"/>
    <cellStyle name="Standard 4 4 3 2 3 2 2 6" xfId="26426"/>
    <cellStyle name="Standard 4 4 3 2 3 2 3" xfId="26427"/>
    <cellStyle name="Standard 4 4 3 2 3 2 3 2" xfId="26428"/>
    <cellStyle name="Standard 4 4 3 2 3 2 3 3" xfId="26429"/>
    <cellStyle name="Standard 4 4 3 2 3 2 4" xfId="26430"/>
    <cellStyle name="Standard 4 4 3 2 3 2 4 2" xfId="26431"/>
    <cellStyle name="Standard 4 4 3 2 3 2 4 3" xfId="26432"/>
    <cellStyle name="Standard 4 4 3 2 3 2 5" xfId="26433"/>
    <cellStyle name="Standard 4 4 3 2 3 2 5 2" xfId="26434"/>
    <cellStyle name="Standard 4 4 3 2 3 2 6" xfId="26435"/>
    <cellStyle name="Standard 4 4 3 2 3 2 7" xfId="26436"/>
    <cellStyle name="Standard 4 4 3 2 3 3" xfId="26437"/>
    <cellStyle name="Standard 4 4 3 2 3 3 2" xfId="26438"/>
    <cellStyle name="Standard 4 4 3 2 3 3 2 2" xfId="26439"/>
    <cellStyle name="Standard 4 4 3 2 3 3 2 3" xfId="26440"/>
    <cellStyle name="Standard 4 4 3 2 3 3 3" xfId="26441"/>
    <cellStyle name="Standard 4 4 3 2 3 3 3 2" xfId="26442"/>
    <cellStyle name="Standard 4 4 3 2 3 3 3 3" xfId="26443"/>
    <cellStyle name="Standard 4 4 3 2 3 3 4" xfId="26444"/>
    <cellStyle name="Standard 4 4 3 2 3 3 4 2" xfId="26445"/>
    <cellStyle name="Standard 4 4 3 2 3 3 5" xfId="26446"/>
    <cellStyle name="Standard 4 4 3 2 3 3 6" xfId="26447"/>
    <cellStyle name="Standard 4 4 3 2 3 4" xfId="26448"/>
    <cellStyle name="Standard 4 4 3 2 3 4 2" xfId="26449"/>
    <cellStyle name="Standard 4 4 3 2 3 4 3" xfId="26450"/>
    <cellStyle name="Standard 4 4 3 2 3 5" xfId="26451"/>
    <cellStyle name="Standard 4 4 3 2 3 5 2" xfId="26452"/>
    <cellStyle name="Standard 4 4 3 2 3 5 3" xfId="26453"/>
    <cellStyle name="Standard 4 4 3 2 3 6" xfId="26454"/>
    <cellStyle name="Standard 4 4 3 2 3 6 2" xfId="26455"/>
    <cellStyle name="Standard 4 4 3 2 3 7" xfId="26456"/>
    <cellStyle name="Standard 4 4 3 2 3 8" xfId="26457"/>
    <cellStyle name="Standard 4 4 3 2 4" xfId="26458"/>
    <cellStyle name="Standard 4 4 3 2 4 2" xfId="26459"/>
    <cellStyle name="Standard 4 4 3 2 4 2 2" xfId="26460"/>
    <cellStyle name="Standard 4 4 3 2 4 2 2 2" xfId="26461"/>
    <cellStyle name="Standard 4 4 3 2 4 2 2 2 2" xfId="26462"/>
    <cellStyle name="Standard 4 4 3 2 4 2 2 2 3" xfId="26463"/>
    <cellStyle name="Standard 4 4 3 2 4 2 2 3" xfId="26464"/>
    <cellStyle name="Standard 4 4 3 2 4 2 2 3 2" xfId="26465"/>
    <cellStyle name="Standard 4 4 3 2 4 2 2 3 3" xfId="26466"/>
    <cellStyle name="Standard 4 4 3 2 4 2 2 4" xfId="26467"/>
    <cellStyle name="Standard 4 4 3 2 4 2 2 4 2" xfId="26468"/>
    <cellStyle name="Standard 4 4 3 2 4 2 2 5" xfId="26469"/>
    <cellStyle name="Standard 4 4 3 2 4 2 2 6" xfId="26470"/>
    <cellStyle name="Standard 4 4 3 2 4 2 3" xfId="26471"/>
    <cellStyle name="Standard 4 4 3 2 4 2 3 2" xfId="26472"/>
    <cellStyle name="Standard 4 4 3 2 4 2 3 3" xfId="26473"/>
    <cellStyle name="Standard 4 4 3 2 4 2 4" xfId="26474"/>
    <cellStyle name="Standard 4 4 3 2 4 2 4 2" xfId="26475"/>
    <cellStyle name="Standard 4 4 3 2 4 2 4 3" xfId="26476"/>
    <cellStyle name="Standard 4 4 3 2 4 2 5" xfId="26477"/>
    <cellStyle name="Standard 4 4 3 2 4 2 5 2" xfId="26478"/>
    <cellStyle name="Standard 4 4 3 2 4 2 6" xfId="26479"/>
    <cellStyle name="Standard 4 4 3 2 4 2 7" xfId="26480"/>
    <cellStyle name="Standard 4 4 3 2 4 3" xfId="26481"/>
    <cellStyle name="Standard 4 4 3 2 4 3 2" xfId="26482"/>
    <cellStyle name="Standard 4 4 3 2 4 3 2 2" xfId="26483"/>
    <cellStyle name="Standard 4 4 3 2 4 3 2 3" xfId="26484"/>
    <cellStyle name="Standard 4 4 3 2 4 3 3" xfId="26485"/>
    <cellStyle name="Standard 4 4 3 2 4 3 3 2" xfId="26486"/>
    <cellStyle name="Standard 4 4 3 2 4 3 3 3" xfId="26487"/>
    <cellStyle name="Standard 4 4 3 2 4 3 4" xfId="26488"/>
    <cellStyle name="Standard 4 4 3 2 4 3 4 2" xfId="26489"/>
    <cellStyle name="Standard 4 4 3 2 4 3 5" xfId="26490"/>
    <cellStyle name="Standard 4 4 3 2 4 3 6" xfId="26491"/>
    <cellStyle name="Standard 4 4 3 2 4 4" xfId="26492"/>
    <cellStyle name="Standard 4 4 3 2 4 4 2" xfId="26493"/>
    <cellStyle name="Standard 4 4 3 2 4 4 3" xfId="26494"/>
    <cellStyle name="Standard 4 4 3 2 4 5" xfId="26495"/>
    <cellStyle name="Standard 4 4 3 2 4 5 2" xfId="26496"/>
    <cellStyle name="Standard 4 4 3 2 4 5 3" xfId="26497"/>
    <cellStyle name="Standard 4 4 3 2 4 6" xfId="26498"/>
    <cellStyle name="Standard 4 4 3 2 4 6 2" xfId="26499"/>
    <cellStyle name="Standard 4 4 3 2 4 7" xfId="26500"/>
    <cellStyle name="Standard 4 4 3 2 4 8" xfId="26501"/>
    <cellStyle name="Standard 4 4 3 2 5" xfId="26502"/>
    <cellStyle name="Standard 4 4 3 2 5 2" xfId="26503"/>
    <cellStyle name="Standard 4 4 3 2 5 2 2" xfId="26504"/>
    <cellStyle name="Standard 4 4 3 2 5 2 2 2" xfId="26505"/>
    <cellStyle name="Standard 4 4 3 2 5 2 2 3" xfId="26506"/>
    <cellStyle name="Standard 4 4 3 2 5 2 3" xfId="26507"/>
    <cellStyle name="Standard 4 4 3 2 5 2 3 2" xfId="26508"/>
    <cellStyle name="Standard 4 4 3 2 5 2 3 3" xfId="26509"/>
    <cellStyle name="Standard 4 4 3 2 5 2 4" xfId="26510"/>
    <cellStyle name="Standard 4 4 3 2 5 2 4 2" xfId="26511"/>
    <cellStyle name="Standard 4 4 3 2 5 2 5" xfId="26512"/>
    <cellStyle name="Standard 4 4 3 2 5 2 6" xfId="26513"/>
    <cellStyle name="Standard 4 4 3 2 5 3" xfId="26514"/>
    <cellStyle name="Standard 4 4 3 2 5 3 2" xfId="26515"/>
    <cellStyle name="Standard 4 4 3 2 5 3 3" xfId="26516"/>
    <cellStyle name="Standard 4 4 3 2 5 4" xfId="26517"/>
    <cellStyle name="Standard 4 4 3 2 5 4 2" xfId="26518"/>
    <cellStyle name="Standard 4 4 3 2 5 4 3" xfId="26519"/>
    <cellStyle name="Standard 4 4 3 2 5 5" xfId="26520"/>
    <cellStyle name="Standard 4 4 3 2 5 5 2" xfId="26521"/>
    <cellStyle name="Standard 4 4 3 2 5 6" xfId="26522"/>
    <cellStyle name="Standard 4 4 3 2 5 7" xfId="26523"/>
    <cellStyle name="Standard 4 4 3 2 6" xfId="26524"/>
    <cellStyle name="Standard 4 4 3 2 6 2" xfId="26525"/>
    <cellStyle name="Standard 4 4 3 2 6 2 2" xfId="26526"/>
    <cellStyle name="Standard 4 4 3 2 6 2 3" xfId="26527"/>
    <cellStyle name="Standard 4 4 3 2 6 3" xfId="26528"/>
    <cellStyle name="Standard 4 4 3 2 6 3 2" xfId="26529"/>
    <cellStyle name="Standard 4 4 3 2 6 3 3" xfId="26530"/>
    <cellStyle name="Standard 4 4 3 2 6 4" xfId="26531"/>
    <cellStyle name="Standard 4 4 3 2 6 4 2" xfId="26532"/>
    <cellStyle name="Standard 4 4 3 2 6 5" xfId="26533"/>
    <cellStyle name="Standard 4 4 3 2 6 6" xfId="26534"/>
    <cellStyle name="Standard 4 4 3 2 7" xfId="26535"/>
    <cellStyle name="Standard 4 4 3 2 7 2" xfId="26536"/>
    <cellStyle name="Standard 4 4 3 2 7 3" xfId="26537"/>
    <cellStyle name="Standard 4 4 3 2 8" xfId="26538"/>
    <cellStyle name="Standard 4 4 3 2 8 2" xfId="26539"/>
    <cellStyle name="Standard 4 4 3 2 8 3" xfId="26540"/>
    <cellStyle name="Standard 4 4 3 2 9" xfId="26541"/>
    <cellStyle name="Standard 4 4 3 2 9 2" xfId="26542"/>
    <cellStyle name="Standard 4 4 3 3" xfId="26543"/>
    <cellStyle name="Standard 4 4 3 3 10" xfId="26544"/>
    <cellStyle name="Standard 4 4 3 3 11" xfId="26545"/>
    <cellStyle name="Standard 4 4 3 3 2" xfId="26546"/>
    <cellStyle name="Standard 4 4 3 3 2 10" xfId="26547"/>
    <cellStyle name="Standard 4 4 3 3 2 2" xfId="26548"/>
    <cellStyle name="Standard 4 4 3 3 2 2 2" xfId="26549"/>
    <cellStyle name="Standard 4 4 3 3 2 2 2 2" xfId="26550"/>
    <cellStyle name="Standard 4 4 3 3 2 2 2 2 2" xfId="26551"/>
    <cellStyle name="Standard 4 4 3 3 2 2 2 2 2 2" xfId="26552"/>
    <cellStyle name="Standard 4 4 3 3 2 2 2 2 2 3" xfId="26553"/>
    <cellStyle name="Standard 4 4 3 3 2 2 2 2 3" xfId="26554"/>
    <cellStyle name="Standard 4 4 3 3 2 2 2 2 3 2" xfId="26555"/>
    <cellStyle name="Standard 4 4 3 3 2 2 2 2 3 3" xfId="26556"/>
    <cellStyle name="Standard 4 4 3 3 2 2 2 2 4" xfId="26557"/>
    <cellStyle name="Standard 4 4 3 3 2 2 2 2 4 2" xfId="26558"/>
    <cellStyle name="Standard 4 4 3 3 2 2 2 2 5" xfId="26559"/>
    <cellStyle name="Standard 4 4 3 3 2 2 2 2 6" xfId="26560"/>
    <cellStyle name="Standard 4 4 3 3 2 2 2 3" xfId="26561"/>
    <cellStyle name="Standard 4 4 3 3 2 2 2 3 2" xfId="26562"/>
    <cellStyle name="Standard 4 4 3 3 2 2 2 3 3" xfId="26563"/>
    <cellStyle name="Standard 4 4 3 3 2 2 2 4" xfId="26564"/>
    <cellStyle name="Standard 4 4 3 3 2 2 2 4 2" xfId="26565"/>
    <cellStyle name="Standard 4 4 3 3 2 2 2 4 3" xfId="26566"/>
    <cellStyle name="Standard 4 4 3 3 2 2 2 5" xfId="26567"/>
    <cellStyle name="Standard 4 4 3 3 2 2 2 5 2" xfId="26568"/>
    <cellStyle name="Standard 4 4 3 3 2 2 2 6" xfId="26569"/>
    <cellStyle name="Standard 4 4 3 3 2 2 2 7" xfId="26570"/>
    <cellStyle name="Standard 4 4 3 3 2 2 3" xfId="26571"/>
    <cellStyle name="Standard 4 4 3 3 2 2 3 2" xfId="26572"/>
    <cellStyle name="Standard 4 4 3 3 2 2 3 2 2" xfId="26573"/>
    <cellStyle name="Standard 4 4 3 3 2 2 3 2 3" xfId="26574"/>
    <cellStyle name="Standard 4 4 3 3 2 2 3 3" xfId="26575"/>
    <cellStyle name="Standard 4 4 3 3 2 2 3 3 2" xfId="26576"/>
    <cellStyle name="Standard 4 4 3 3 2 2 3 3 3" xfId="26577"/>
    <cellStyle name="Standard 4 4 3 3 2 2 3 4" xfId="26578"/>
    <cellStyle name="Standard 4 4 3 3 2 2 3 4 2" xfId="26579"/>
    <cellStyle name="Standard 4 4 3 3 2 2 3 5" xfId="26580"/>
    <cellStyle name="Standard 4 4 3 3 2 2 3 6" xfId="26581"/>
    <cellStyle name="Standard 4 4 3 3 2 2 4" xfId="26582"/>
    <cellStyle name="Standard 4 4 3 3 2 2 4 2" xfId="26583"/>
    <cellStyle name="Standard 4 4 3 3 2 2 4 3" xfId="26584"/>
    <cellStyle name="Standard 4 4 3 3 2 2 5" xfId="26585"/>
    <cellStyle name="Standard 4 4 3 3 2 2 5 2" xfId="26586"/>
    <cellStyle name="Standard 4 4 3 3 2 2 5 3" xfId="26587"/>
    <cellStyle name="Standard 4 4 3 3 2 2 6" xfId="26588"/>
    <cellStyle name="Standard 4 4 3 3 2 2 6 2" xfId="26589"/>
    <cellStyle name="Standard 4 4 3 3 2 2 7" xfId="26590"/>
    <cellStyle name="Standard 4 4 3 3 2 2 8" xfId="26591"/>
    <cellStyle name="Standard 4 4 3 3 2 3" xfId="26592"/>
    <cellStyle name="Standard 4 4 3 3 2 3 2" xfId="26593"/>
    <cellStyle name="Standard 4 4 3 3 2 3 2 2" xfId="26594"/>
    <cellStyle name="Standard 4 4 3 3 2 3 2 2 2" xfId="26595"/>
    <cellStyle name="Standard 4 4 3 3 2 3 2 2 2 2" xfId="26596"/>
    <cellStyle name="Standard 4 4 3 3 2 3 2 2 2 3" xfId="26597"/>
    <cellStyle name="Standard 4 4 3 3 2 3 2 2 3" xfId="26598"/>
    <cellStyle name="Standard 4 4 3 3 2 3 2 2 3 2" xfId="26599"/>
    <cellStyle name="Standard 4 4 3 3 2 3 2 2 3 3" xfId="26600"/>
    <cellStyle name="Standard 4 4 3 3 2 3 2 2 4" xfId="26601"/>
    <cellStyle name="Standard 4 4 3 3 2 3 2 2 4 2" xfId="26602"/>
    <cellStyle name="Standard 4 4 3 3 2 3 2 2 5" xfId="26603"/>
    <cellStyle name="Standard 4 4 3 3 2 3 2 2 6" xfId="26604"/>
    <cellStyle name="Standard 4 4 3 3 2 3 2 3" xfId="26605"/>
    <cellStyle name="Standard 4 4 3 3 2 3 2 3 2" xfId="26606"/>
    <cellStyle name="Standard 4 4 3 3 2 3 2 3 3" xfId="26607"/>
    <cellStyle name="Standard 4 4 3 3 2 3 2 4" xfId="26608"/>
    <cellStyle name="Standard 4 4 3 3 2 3 2 4 2" xfId="26609"/>
    <cellStyle name="Standard 4 4 3 3 2 3 2 4 3" xfId="26610"/>
    <cellStyle name="Standard 4 4 3 3 2 3 2 5" xfId="26611"/>
    <cellStyle name="Standard 4 4 3 3 2 3 2 5 2" xfId="26612"/>
    <cellStyle name="Standard 4 4 3 3 2 3 2 6" xfId="26613"/>
    <cellStyle name="Standard 4 4 3 3 2 3 2 7" xfId="26614"/>
    <cellStyle name="Standard 4 4 3 3 2 3 3" xfId="26615"/>
    <cellStyle name="Standard 4 4 3 3 2 3 3 2" xfId="26616"/>
    <cellStyle name="Standard 4 4 3 3 2 3 3 2 2" xfId="26617"/>
    <cellStyle name="Standard 4 4 3 3 2 3 3 2 3" xfId="26618"/>
    <cellStyle name="Standard 4 4 3 3 2 3 3 3" xfId="26619"/>
    <cellStyle name="Standard 4 4 3 3 2 3 3 3 2" xfId="26620"/>
    <cellStyle name="Standard 4 4 3 3 2 3 3 3 3" xfId="26621"/>
    <cellStyle name="Standard 4 4 3 3 2 3 3 4" xfId="26622"/>
    <cellStyle name="Standard 4 4 3 3 2 3 3 4 2" xfId="26623"/>
    <cellStyle name="Standard 4 4 3 3 2 3 3 5" xfId="26624"/>
    <cellStyle name="Standard 4 4 3 3 2 3 3 6" xfId="26625"/>
    <cellStyle name="Standard 4 4 3 3 2 3 4" xfId="26626"/>
    <cellStyle name="Standard 4 4 3 3 2 3 4 2" xfId="26627"/>
    <cellStyle name="Standard 4 4 3 3 2 3 4 3" xfId="26628"/>
    <cellStyle name="Standard 4 4 3 3 2 3 5" xfId="26629"/>
    <cellStyle name="Standard 4 4 3 3 2 3 5 2" xfId="26630"/>
    <cellStyle name="Standard 4 4 3 3 2 3 5 3" xfId="26631"/>
    <cellStyle name="Standard 4 4 3 3 2 3 6" xfId="26632"/>
    <cellStyle name="Standard 4 4 3 3 2 3 6 2" xfId="26633"/>
    <cellStyle name="Standard 4 4 3 3 2 3 7" xfId="26634"/>
    <cellStyle name="Standard 4 4 3 3 2 3 8" xfId="26635"/>
    <cellStyle name="Standard 4 4 3 3 2 4" xfId="26636"/>
    <cellStyle name="Standard 4 4 3 3 2 4 2" xfId="26637"/>
    <cellStyle name="Standard 4 4 3 3 2 4 2 2" xfId="26638"/>
    <cellStyle name="Standard 4 4 3 3 2 4 2 2 2" xfId="26639"/>
    <cellStyle name="Standard 4 4 3 3 2 4 2 2 3" xfId="26640"/>
    <cellStyle name="Standard 4 4 3 3 2 4 2 3" xfId="26641"/>
    <cellStyle name="Standard 4 4 3 3 2 4 2 3 2" xfId="26642"/>
    <cellStyle name="Standard 4 4 3 3 2 4 2 3 3" xfId="26643"/>
    <cellStyle name="Standard 4 4 3 3 2 4 2 4" xfId="26644"/>
    <cellStyle name="Standard 4 4 3 3 2 4 2 4 2" xfId="26645"/>
    <cellStyle name="Standard 4 4 3 3 2 4 2 5" xfId="26646"/>
    <cellStyle name="Standard 4 4 3 3 2 4 2 6" xfId="26647"/>
    <cellStyle name="Standard 4 4 3 3 2 4 3" xfId="26648"/>
    <cellStyle name="Standard 4 4 3 3 2 4 3 2" xfId="26649"/>
    <cellStyle name="Standard 4 4 3 3 2 4 3 3" xfId="26650"/>
    <cellStyle name="Standard 4 4 3 3 2 4 4" xfId="26651"/>
    <cellStyle name="Standard 4 4 3 3 2 4 4 2" xfId="26652"/>
    <cellStyle name="Standard 4 4 3 3 2 4 4 3" xfId="26653"/>
    <cellStyle name="Standard 4 4 3 3 2 4 5" xfId="26654"/>
    <cellStyle name="Standard 4 4 3 3 2 4 5 2" xfId="26655"/>
    <cellStyle name="Standard 4 4 3 3 2 4 6" xfId="26656"/>
    <cellStyle name="Standard 4 4 3 3 2 4 7" xfId="26657"/>
    <cellStyle name="Standard 4 4 3 3 2 5" xfId="26658"/>
    <cellStyle name="Standard 4 4 3 3 2 5 2" xfId="26659"/>
    <cellStyle name="Standard 4 4 3 3 2 5 2 2" xfId="26660"/>
    <cellStyle name="Standard 4 4 3 3 2 5 2 3" xfId="26661"/>
    <cellStyle name="Standard 4 4 3 3 2 5 3" xfId="26662"/>
    <cellStyle name="Standard 4 4 3 3 2 5 3 2" xfId="26663"/>
    <cellStyle name="Standard 4 4 3 3 2 5 3 3" xfId="26664"/>
    <cellStyle name="Standard 4 4 3 3 2 5 4" xfId="26665"/>
    <cellStyle name="Standard 4 4 3 3 2 5 4 2" xfId="26666"/>
    <cellStyle name="Standard 4 4 3 3 2 5 5" xfId="26667"/>
    <cellStyle name="Standard 4 4 3 3 2 5 6" xfId="26668"/>
    <cellStyle name="Standard 4 4 3 3 2 6" xfId="26669"/>
    <cellStyle name="Standard 4 4 3 3 2 6 2" xfId="26670"/>
    <cellStyle name="Standard 4 4 3 3 2 6 3" xfId="26671"/>
    <cellStyle name="Standard 4 4 3 3 2 7" xfId="26672"/>
    <cellStyle name="Standard 4 4 3 3 2 7 2" xfId="26673"/>
    <cellStyle name="Standard 4 4 3 3 2 7 3" xfId="26674"/>
    <cellStyle name="Standard 4 4 3 3 2 8" xfId="26675"/>
    <cellStyle name="Standard 4 4 3 3 2 8 2" xfId="26676"/>
    <cellStyle name="Standard 4 4 3 3 2 9" xfId="26677"/>
    <cellStyle name="Standard 4 4 3 3 3" xfId="26678"/>
    <cellStyle name="Standard 4 4 3 3 3 2" xfId="26679"/>
    <cellStyle name="Standard 4 4 3 3 3 2 2" xfId="26680"/>
    <cellStyle name="Standard 4 4 3 3 3 2 2 2" xfId="26681"/>
    <cellStyle name="Standard 4 4 3 3 3 2 2 2 2" xfId="26682"/>
    <cellStyle name="Standard 4 4 3 3 3 2 2 2 3" xfId="26683"/>
    <cellStyle name="Standard 4 4 3 3 3 2 2 3" xfId="26684"/>
    <cellStyle name="Standard 4 4 3 3 3 2 2 3 2" xfId="26685"/>
    <cellStyle name="Standard 4 4 3 3 3 2 2 3 3" xfId="26686"/>
    <cellStyle name="Standard 4 4 3 3 3 2 2 4" xfId="26687"/>
    <cellStyle name="Standard 4 4 3 3 3 2 2 4 2" xfId="26688"/>
    <cellStyle name="Standard 4 4 3 3 3 2 2 5" xfId="26689"/>
    <cellStyle name="Standard 4 4 3 3 3 2 2 6" xfId="26690"/>
    <cellStyle name="Standard 4 4 3 3 3 2 3" xfId="26691"/>
    <cellStyle name="Standard 4 4 3 3 3 2 3 2" xfId="26692"/>
    <cellStyle name="Standard 4 4 3 3 3 2 3 3" xfId="26693"/>
    <cellStyle name="Standard 4 4 3 3 3 2 4" xfId="26694"/>
    <cellStyle name="Standard 4 4 3 3 3 2 4 2" xfId="26695"/>
    <cellStyle name="Standard 4 4 3 3 3 2 4 3" xfId="26696"/>
    <cellStyle name="Standard 4 4 3 3 3 2 5" xfId="26697"/>
    <cellStyle name="Standard 4 4 3 3 3 2 5 2" xfId="26698"/>
    <cellStyle name="Standard 4 4 3 3 3 2 6" xfId="26699"/>
    <cellStyle name="Standard 4 4 3 3 3 2 7" xfId="26700"/>
    <cellStyle name="Standard 4 4 3 3 3 3" xfId="26701"/>
    <cellStyle name="Standard 4 4 3 3 3 3 2" xfId="26702"/>
    <cellStyle name="Standard 4 4 3 3 3 3 2 2" xfId="26703"/>
    <cellStyle name="Standard 4 4 3 3 3 3 2 3" xfId="26704"/>
    <cellStyle name="Standard 4 4 3 3 3 3 3" xfId="26705"/>
    <cellStyle name="Standard 4 4 3 3 3 3 3 2" xfId="26706"/>
    <cellStyle name="Standard 4 4 3 3 3 3 3 3" xfId="26707"/>
    <cellStyle name="Standard 4 4 3 3 3 3 4" xfId="26708"/>
    <cellStyle name="Standard 4 4 3 3 3 3 4 2" xfId="26709"/>
    <cellStyle name="Standard 4 4 3 3 3 3 5" xfId="26710"/>
    <cellStyle name="Standard 4 4 3 3 3 3 6" xfId="26711"/>
    <cellStyle name="Standard 4 4 3 3 3 4" xfId="26712"/>
    <cellStyle name="Standard 4 4 3 3 3 4 2" xfId="26713"/>
    <cellStyle name="Standard 4 4 3 3 3 4 3" xfId="26714"/>
    <cellStyle name="Standard 4 4 3 3 3 5" xfId="26715"/>
    <cellStyle name="Standard 4 4 3 3 3 5 2" xfId="26716"/>
    <cellStyle name="Standard 4 4 3 3 3 5 3" xfId="26717"/>
    <cellStyle name="Standard 4 4 3 3 3 6" xfId="26718"/>
    <cellStyle name="Standard 4 4 3 3 3 6 2" xfId="26719"/>
    <cellStyle name="Standard 4 4 3 3 3 7" xfId="26720"/>
    <cellStyle name="Standard 4 4 3 3 3 8" xfId="26721"/>
    <cellStyle name="Standard 4 4 3 3 4" xfId="26722"/>
    <cellStyle name="Standard 4 4 3 3 4 2" xfId="26723"/>
    <cellStyle name="Standard 4 4 3 3 4 2 2" xfId="26724"/>
    <cellStyle name="Standard 4 4 3 3 4 2 2 2" xfId="26725"/>
    <cellStyle name="Standard 4 4 3 3 4 2 2 2 2" xfId="26726"/>
    <cellStyle name="Standard 4 4 3 3 4 2 2 2 3" xfId="26727"/>
    <cellStyle name="Standard 4 4 3 3 4 2 2 3" xfId="26728"/>
    <cellStyle name="Standard 4 4 3 3 4 2 2 3 2" xfId="26729"/>
    <cellStyle name="Standard 4 4 3 3 4 2 2 3 3" xfId="26730"/>
    <cellStyle name="Standard 4 4 3 3 4 2 2 4" xfId="26731"/>
    <cellStyle name="Standard 4 4 3 3 4 2 2 4 2" xfId="26732"/>
    <cellStyle name="Standard 4 4 3 3 4 2 2 5" xfId="26733"/>
    <cellStyle name="Standard 4 4 3 3 4 2 2 6" xfId="26734"/>
    <cellStyle name="Standard 4 4 3 3 4 2 3" xfId="26735"/>
    <cellStyle name="Standard 4 4 3 3 4 2 3 2" xfId="26736"/>
    <cellStyle name="Standard 4 4 3 3 4 2 3 3" xfId="26737"/>
    <cellStyle name="Standard 4 4 3 3 4 2 4" xfId="26738"/>
    <cellStyle name="Standard 4 4 3 3 4 2 4 2" xfId="26739"/>
    <cellStyle name="Standard 4 4 3 3 4 2 4 3" xfId="26740"/>
    <cellStyle name="Standard 4 4 3 3 4 2 5" xfId="26741"/>
    <cellStyle name="Standard 4 4 3 3 4 2 5 2" xfId="26742"/>
    <cellStyle name="Standard 4 4 3 3 4 2 6" xfId="26743"/>
    <cellStyle name="Standard 4 4 3 3 4 2 7" xfId="26744"/>
    <cellStyle name="Standard 4 4 3 3 4 3" xfId="26745"/>
    <cellStyle name="Standard 4 4 3 3 4 3 2" xfId="26746"/>
    <cellStyle name="Standard 4 4 3 3 4 3 2 2" xfId="26747"/>
    <cellStyle name="Standard 4 4 3 3 4 3 2 3" xfId="26748"/>
    <cellStyle name="Standard 4 4 3 3 4 3 3" xfId="26749"/>
    <cellStyle name="Standard 4 4 3 3 4 3 3 2" xfId="26750"/>
    <cellStyle name="Standard 4 4 3 3 4 3 3 3" xfId="26751"/>
    <cellStyle name="Standard 4 4 3 3 4 3 4" xfId="26752"/>
    <cellStyle name="Standard 4 4 3 3 4 3 4 2" xfId="26753"/>
    <cellStyle name="Standard 4 4 3 3 4 3 5" xfId="26754"/>
    <cellStyle name="Standard 4 4 3 3 4 3 6" xfId="26755"/>
    <cellStyle name="Standard 4 4 3 3 4 4" xfId="26756"/>
    <cellStyle name="Standard 4 4 3 3 4 4 2" xfId="26757"/>
    <cellStyle name="Standard 4 4 3 3 4 4 3" xfId="26758"/>
    <cellStyle name="Standard 4 4 3 3 4 5" xfId="26759"/>
    <cellStyle name="Standard 4 4 3 3 4 5 2" xfId="26760"/>
    <cellStyle name="Standard 4 4 3 3 4 5 3" xfId="26761"/>
    <cellStyle name="Standard 4 4 3 3 4 6" xfId="26762"/>
    <cellStyle name="Standard 4 4 3 3 4 6 2" xfId="26763"/>
    <cellStyle name="Standard 4 4 3 3 4 7" xfId="26764"/>
    <cellStyle name="Standard 4 4 3 3 4 8" xfId="26765"/>
    <cellStyle name="Standard 4 4 3 3 5" xfId="26766"/>
    <cellStyle name="Standard 4 4 3 3 5 2" xfId="26767"/>
    <cellStyle name="Standard 4 4 3 3 5 2 2" xfId="26768"/>
    <cellStyle name="Standard 4 4 3 3 5 2 2 2" xfId="26769"/>
    <cellStyle name="Standard 4 4 3 3 5 2 2 3" xfId="26770"/>
    <cellStyle name="Standard 4 4 3 3 5 2 3" xfId="26771"/>
    <cellStyle name="Standard 4 4 3 3 5 2 3 2" xfId="26772"/>
    <cellStyle name="Standard 4 4 3 3 5 2 3 3" xfId="26773"/>
    <cellStyle name="Standard 4 4 3 3 5 2 4" xfId="26774"/>
    <cellStyle name="Standard 4 4 3 3 5 2 4 2" xfId="26775"/>
    <cellStyle name="Standard 4 4 3 3 5 2 5" xfId="26776"/>
    <cellStyle name="Standard 4 4 3 3 5 2 6" xfId="26777"/>
    <cellStyle name="Standard 4 4 3 3 5 3" xfId="26778"/>
    <cellStyle name="Standard 4 4 3 3 5 3 2" xfId="26779"/>
    <cellStyle name="Standard 4 4 3 3 5 3 3" xfId="26780"/>
    <cellStyle name="Standard 4 4 3 3 5 4" xfId="26781"/>
    <cellStyle name="Standard 4 4 3 3 5 4 2" xfId="26782"/>
    <cellStyle name="Standard 4 4 3 3 5 4 3" xfId="26783"/>
    <cellStyle name="Standard 4 4 3 3 5 5" xfId="26784"/>
    <cellStyle name="Standard 4 4 3 3 5 5 2" xfId="26785"/>
    <cellStyle name="Standard 4 4 3 3 5 6" xfId="26786"/>
    <cellStyle name="Standard 4 4 3 3 5 7" xfId="26787"/>
    <cellStyle name="Standard 4 4 3 3 6" xfId="26788"/>
    <cellStyle name="Standard 4 4 3 3 6 2" xfId="26789"/>
    <cellStyle name="Standard 4 4 3 3 6 2 2" xfId="26790"/>
    <cellStyle name="Standard 4 4 3 3 6 2 3" xfId="26791"/>
    <cellStyle name="Standard 4 4 3 3 6 3" xfId="26792"/>
    <cellStyle name="Standard 4 4 3 3 6 3 2" xfId="26793"/>
    <cellStyle name="Standard 4 4 3 3 6 3 3" xfId="26794"/>
    <cellStyle name="Standard 4 4 3 3 6 4" xfId="26795"/>
    <cellStyle name="Standard 4 4 3 3 6 4 2" xfId="26796"/>
    <cellStyle name="Standard 4 4 3 3 6 5" xfId="26797"/>
    <cellStyle name="Standard 4 4 3 3 6 6" xfId="26798"/>
    <cellStyle name="Standard 4 4 3 3 7" xfId="26799"/>
    <cellStyle name="Standard 4 4 3 3 7 2" xfId="26800"/>
    <cellStyle name="Standard 4 4 3 3 7 3" xfId="26801"/>
    <cellStyle name="Standard 4 4 3 3 8" xfId="26802"/>
    <cellStyle name="Standard 4 4 3 3 8 2" xfId="26803"/>
    <cellStyle name="Standard 4 4 3 3 8 3" xfId="26804"/>
    <cellStyle name="Standard 4 4 3 3 9" xfId="26805"/>
    <cellStyle name="Standard 4 4 3 3 9 2" xfId="26806"/>
    <cellStyle name="Standard 4 4 3 4" xfId="26807"/>
    <cellStyle name="Standard 4 4 3 4 10" xfId="26808"/>
    <cellStyle name="Standard 4 4 3 4 2" xfId="26809"/>
    <cellStyle name="Standard 4 4 3 4 2 2" xfId="26810"/>
    <cellStyle name="Standard 4 4 3 4 2 2 2" xfId="26811"/>
    <cellStyle name="Standard 4 4 3 4 2 2 2 2" xfId="26812"/>
    <cellStyle name="Standard 4 4 3 4 2 2 2 2 2" xfId="26813"/>
    <cellStyle name="Standard 4 4 3 4 2 2 2 2 3" xfId="26814"/>
    <cellStyle name="Standard 4 4 3 4 2 2 2 3" xfId="26815"/>
    <cellStyle name="Standard 4 4 3 4 2 2 2 3 2" xfId="26816"/>
    <cellStyle name="Standard 4 4 3 4 2 2 2 3 3" xfId="26817"/>
    <cellStyle name="Standard 4 4 3 4 2 2 2 4" xfId="26818"/>
    <cellStyle name="Standard 4 4 3 4 2 2 2 4 2" xfId="26819"/>
    <cellStyle name="Standard 4 4 3 4 2 2 2 5" xfId="26820"/>
    <cellStyle name="Standard 4 4 3 4 2 2 2 6" xfId="26821"/>
    <cellStyle name="Standard 4 4 3 4 2 2 3" xfId="26822"/>
    <cellStyle name="Standard 4 4 3 4 2 2 3 2" xfId="26823"/>
    <cellStyle name="Standard 4 4 3 4 2 2 3 3" xfId="26824"/>
    <cellStyle name="Standard 4 4 3 4 2 2 4" xfId="26825"/>
    <cellStyle name="Standard 4 4 3 4 2 2 4 2" xfId="26826"/>
    <cellStyle name="Standard 4 4 3 4 2 2 4 3" xfId="26827"/>
    <cellStyle name="Standard 4 4 3 4 2 2 5" xfId="26828"/>
    <cellStyle name="Standard 4 4 3 4 2 2 5 2" xfId="26829"/>
    <cellStyle name="Standard 4 4 3 4 2 2 6" xfId="26830"/>
    <cellStyle name="Standard 4 4 3 4 2 2 7" xfId="26831"/>
    <cellStyle name="Standard 4 4 3 4 2 3" xfId="26832"/>
    <cellStyle name="Standard 4 4 3 4 2 3 2" xfId="26833"/>
    <cellStyle name="Standard 4 4 3 4 2 3 2 2" xfId="26834"/>
    <cellStyle name="Standard 4 4 3 4 2 3 2 3" xfId="26835"/>
    <cellStyle name="Standard 4 4 3 4 2 3 3" xfId="26836"/>
    <cellStyle name="Standard 4 4 3 4 2 3 3 2" xfId="26837"/>
    <cellStyle name="Standard 4 4 3 4 2 3 3 3" xfId="26838"/>
    <cellStyle name="Standard 4 4 3 4 2 3 4" xfId="26839"/>
    <cellStyle name="Standard 4 4 3 4 2 3 4 2" xfId="26840"/>
    <cellStyle name="Standard 4 4 3 4 2 3 5" xfId="26841"/>
    <cellStyle name="Standard 4 4 3 4 2 3 6" xfId="26842"/>
    <cellStyle name="Standard 4 4 3 4 2 4" xfId="26843"/>
    <cellStyle name="Standard 4 4 3 4 2 4 2" xfId="26844"/>
    <cellStyle name="Standard 4 4 3 4 2 4 3" xfId="26845"/>
    <cellStyle name="Standard 4 4 3 4 2 5" xfId="26846"/>
    <cellStyle name="Standard 4 4 3 4 2 5 2" xfId="26847"/>
    <cellStyle name="Standard 4 4 3 4 2 5 3" xfId="26848"/>
    <cellStyle name="Standard 4 4 3 4 2 6" xfId="26849"/>
    <cellStyle name="Standard 4 4 3 4 2 6 2" xfId="26850"/>
    <cellStyle name="Standard 4 4 3 4 2 7" xfId="26851"/>
    <cellStyle name="Standard 4 4 3 4 2 8" xfId="26852"/>
    <cellStyle name="Standard 4 4 3 4 3" xfId="26853"/>
    <cellStyle name="Standard 4 4 3 4 3 2" xfId="26854"/>
    <cellStyle name="Standard 4 4 3 4 3 2 2" xfId="26855"/>
    <cellStyle name="Standard 4 4 3 4 3 2 2 2" xfId="26856"/>
    <cellStyle name="Standard 4 4 3 4 3 2 2 2 2" xfId="26857"/>
    <cellStyle name="Standard 4 4 3 4 3 2 2 2 3" xfId="26858"/>
    <cellStyle name="Standard 4 4 3 4 3 2 2 3" xfId="26859"/>
    <cellStyle name="Standard 4 4 3 4 3 2 2 3 2" xfId="26860"/>
    <cellStyle name="Standard 4 4 3 4 3 2 2 3 3" xfId="26861"/>
    <cellStyle name="Standard 4 4 3 4 3 2 2 4" xfId="26862"/>
    <cellStyle name="Standard 4 4 3 4 3 2 2 4 2" xfId="26863"/>
    <cellStyle name="Standard 4 4 3 4 3 2 2 5" xfId="26864"/>
    <cellStyle name="Standard 4 4 3 4 3 2 2 6" xfId="26865"/>
    <cellStyle name="Standard 4 4 3 4 3 2 3" xfId="26866"/>
    <cellStyle name="Standard 4 4 3 4 3 2 3 2" xfId="26867"/>
    <cellStyle name="Standard 4 4 3 4 3 2 3 3" xfId="26868"/>
    <cellStyle name="Standard 4 4 3 4 3 2 4" xfId="26869"/>
    <cellStyle name="Standard 4 4 3 4 3 2 4 2" xfId="26870"/>
    <cellStyle name="Standard 4 4 3 4 3 2 4 3" xfId="26871"/>
    <cellStyle name="Standard 4 4 3 4 3 2 5" xfId="26872"/>
    <cellStyle name="Standard 4 4 3 4 3 2 5 2" xfId="26873"/>
    <cellStyle name="Standard 4 4 3 4 3 2 6" xfId="26874"/>
    <cellStyle name="Standard 4 4 3 4 3 2 7" xfId="26875"/>
    <cellStyle name="Standard 4 4 3 4 3 3" xfId="26876"/>
    <cellStyle name="Standard 4 4 3 4 3 3 2" xfId="26877"/>
    <cellStyle name="Standard 4 4 3 4 3 3 2 2" xfId="26878"/>
    <cellStyle name="Standard 4 4 3 4 3 3 2 3" xfId="26879"/>
    <cellStyle name="Standard 4 4 3 4 3 3 3" xfId="26880"/>
    <cellStyle name="Standard 4 4 3 4 3 3 3 2" xfId="26881"/>
    <cellStyle name="Standard 4 4 3 4 3 3 3 3" xfId="26882"/>
    <cellStyle name="Standard 4 4 3 4 3 3 4" xfId="26883"/>
    <cellStyle name="Standard 4 4 3 4 3 3 4 2" xfId="26884"/>
    <cellStyle name="Standard 4 4 3 4 3 3 5" xfId="26885"/>
    <cellStyle name="Standard 4 4 3 4 3 3 6" xfId="26886"/>
    <cellStyle name="Standard 4 4 3 4 3 4" xfId="26887"/>
    <cellStyle name="Standard 4 4 3 4 3 4 2" xfId="26888"/>
    <cellStyle name="Standard 4 4 3 4 3 4 3" xfId="26889"/>
    <cellStyle name="Standard 4 4 3 4 3 5" xfId="26890"/>
    <cellStyle name="Standard 4 4 3 4 3 5 2" xfId="26891"/>
    <cellStyle name="Standard 4 4 3 4 3 5 3" xfId="26892"/>
    <cellStyle name="Standard 4 4 3 4 3 6" xfId="26893"/>
    <cellStyle name="Standard 4 4 3 4 3 6 2" xfId="26894"/>
    <cellStyle name="Standard 4 4 3 4 3 7" xfId="26895"/>
    <cellStyle name="Standard 4 4 3 4 3 8" xfId="26896"/>
    <cellStyle name="Standard 4 4 3 4 4" xfId="26897"/>
    <cellStyle name="Standard 4 4 3 4 4 2" xfId="26898"/>
    <cellStyle name="Standard 4 4 3 4 4 2 2" xfId="26899"/>
    <cellStyle name="Standard 4 4 3 4 4 2 2 2" xfId="26900"/>
    <cellStyle name="Standard 4 4 3 4 4 2 2 3" xfId="26901"/>
    <cellStyle name="Standard 4 4 3 4 4 2 3" xfId="26902"/>
    <cellStyle name="Standard 4 4 3 4 4 2 3 2" xfId="26903"/>
    <cellStyle name="Standard 4 4 3 4 4 2 3 3" xfId="26904"/>
    <cellStyle name="Standard 4 4 3 4 4 2 4" xfId="26905"/>
    <cellStyle name="Standard 4 4 3 4 4 2 4 2" xfId="26906"/>
    <cellStyle name="Standard 4 4 3 4 4 2 5" xfId="26907"/>
    <cellStyle name="Standard 4 4 3 4 4 2 6" xfId="26908"/>
    <cellStyle name="Standard 4 4 3 4 4 3" xfId="26909"/>
    <cellStyle name="Standard 4 4 3 4 4 3 2" xfId="26910"/>
    <cellStyle name="Standard 4 4 3 4 4 3 3" xfId="26911"/>
    <cellStyle name="Standard 4 4 3 4 4 4" xfId="26912"/>
    <cellStyle name="Standard 4 4 3 4 4 4 2" xfId="26913"/>
    <cellStyle name="Standard 4 4 3 4 4 4 3" xfId="26914"/>
    <cellStyle name="Standard 4 4 3 4 4 5" xfId="26915"/>
    <cellStyle name="Standard 4 4 3 4 4 5 2" xfId="26916"/>
    <cellStyle name="Standard 4 4 3 4 4 6" xfId="26917"/>
    <cellStyle name="Standard 4 4 3 4 4 7" xfId="26918"/>
    <cellStyle name="Standard 4 4 3 4 5" xfId="26919"/>
    <cellStyle name="Standard 4 4 3 4 5 2" xfId="26920"/>
    <cellStyle name="Standard 4 4 3 4 5 2 2" xfId="26921"/>
    <cellStyle name="Standard 4 4 3 4 5 2 3" xfId="26922"/>
    <cellStyle name="Standard 4 4 3 4 5 3" xfId="26923"/>
    <cellStyle name="Standard 4 4 3 4 5 3 2" xfId="26924"/>
    <cellStyle name="Standard 4 4 3 4 5 3 3" xfId="26925"/>
    <cellStyle name="Standard 4 4 3 4 5 4" xfId="26926"/>
    <cellStyle name="Standard 4 4 3 4 5 4 2" xfId="26927"/>
    <cellStyle name="Standard 4 4 3 4 5 5" xfId="26928"/>
    <cellStyle name="Standard 4 4 3 4 5 6" xfId="26929"/>
    <cellStyle name="Standard 4 4 3 4 6" xfId="26930"/>
    <cellStyle name="Standard 4 4 3 4 6 2" xfId="26931"/>
    <cellStyle name="Standard 4 4 3 4 6 3" xfId="26932"/>
    <cellStyle name="Standard 4 4 3 4 7" xfId="26933"/>
    <cellStyle name="Standard 4 4 3 4 7 2" xfId="26934"/>
    <cellStyle name="Standard 4 4 3 4 7 3" xfId="26935"/>
    <cellStyle name="Standard 4 4 3 4 8" xfId="26936"/>
    <cellStyle name="Standard 4 4 3 4 8 2" xfId="26937"/>
    <cellStyle name="Standard 4 4 3 4 9" xfId="26938"/>
    <cellStyle name="Standard 4 4 3 5" xfId="26939"/>
    <cellStyle name="Standard 4 4 3 5 2" xfId="26940"/>
    <cellStyle name="Standard 4 4 3 5 2 2" xfId="26941"/>
    <cellStyle name="Standard 4 4 3 5 2 2 2" xfId="26942"/>
    <cellStyle name="Standard 4 4 3 5 2 2 2 2" xfId="26943"/>
    <cellStyle name="Standard 4 4 3 5 2 2 2 3" xfId="26944"/>
    <cellStyle name="Standard 4 4 3 5 2 2 3" xfId="26945"/>
    <cellStyle name="Standard 4 4 3 5 2 2 3 2" xfId="26946"/>
    <cellStyle name="Standard 4 4 3 5 2 2 3 3" xfId="26947"/>
    <cellStyle name="Standard 4 4 3 5 2 2 4" xfId="26948"/>
    <cellStyle name="Standard 4 4 3 5 2 2 4 2" xfId="26949"/>
    <cellStyle name="Standard 4 4 3 5 2 2 5" xfId="26950"/>
    <cellStyle name="Standard 4 4 3 5 2 2 6" xfId="26951"/>
    <cellStyle name="Standard 4 4 3 5 2 3" xfId="26952"/>
    <cellStyle name="Standard 4 4 3 5 2 3 2" xfId="26953"/>
    <cellStyle name="Standard 4 4 3 5 2 3 3" xfId="26954"/>
    <cellStyle name="Standard 4 4 3 5 2 4" xfId="26955"/>
    <cellStyle name="Standard 4 4 3 5 2 4 2" xfId="26956"/>
    <cellStyle name="Standard 4 4 3 5 2 4 3" xfId="26957"/>
    <cellStyle name="Standard 4 4 3 5 2 5" xfId="26958"/>
    <cellStyle name="Standard 4 4 3 5 2 5 2" xfId="26959"/>
    <cellStyle name="Standard 4 4 3 5 2 6" xfId="26960"/>
    <cellStyle name="Standard 4 4 3 5 2 7" xfId="26961"/>
    <cellStyle name="Standard 4 4 3 5 3" xfId="26962"/>
    <cellStyle name="Standard 4 4 3 5 3 2" xfId="26963"/>
    <cellStyle name="Standard 4 4 3 5 3 2 2" xfId="26964"/>
    <cellStyle name="Standard 4 4 3 5 3 2 3" xfId="26965"/>
    <cellStyle name="Standard 4 4 3 5 3 3" xfId="26966"/>
    <cellStyle name="Standard 4 4 3 5 3 3 2" xfId="26967"/>
    <cellStyle name="Standard 4 4 3 5 3 3 3" xfId="26968"/>
    <cellStyle name="Standard 4 4 3 5 3 4" xfId="26969"/>
    <cellStyle name="Standard 4 4 3 5 3 4 2" xfId="26970"/>
    <cellStyle name="Standard 4 4 3 5 3 5" xfId="26971"/>
    <cellStyle name="Standard 4 4 3 5 3 6" xfId="26972"/>
    <cellStyle name="Standard 4 4 3 5 4" xfId="26973"/>
    <cellStyle name="Standard 4 4 3 5 4 2" xfId="26974"/>
    <cellStyle name="Standard 4 4 3 5 4 3" xfId="26975"/>
    <cellStyle name="Standard 4 4 3 5 5" xfId="26976"/>
    <cellStyle name="Standard 4 4 3 5 5 2" xfId="26977"/>
    <cellStyle name="Standard 4 4 3 5 5 3" xfId="26978"/>
    <cellStyle name="Standard 4 4 3 5 6" xfId="26979"/>
    <cellStyle name="Standard 4 4 3 5 6 2" xfId="26980"/>
    <cellStyle name="Standard 4 4 3 5 7" xfId="26981"/>
    <cellStyle name="Standard 4 4 3 5 8" xfId="26982"/>
    <cellStyle name="Standard 4 4 3 6" xfId="26983"/>
    <cellStyle name="Standard 4 4 3 6 2" xfId="26984"/>
    <cellStyle name="Standard 4 4 3 6 2 2" xfId="26985"/>
    <cellStyle name="Standard 4 4 3 6 2 2 2" xfId="26986"/>
    <cellStyle name="Standard 4 4 3 6 2 2 2 2" xfId="26987"/>
    <cellStyle name="Standard 4 4 3 6 2 2 2 3" xfId="26988"/>
    <cellStyle name="Standard 4 4 3 6 2 2 3" xfId="26989"/>
    <cellStyle name="Standard 4 4 3 6 2 2 3 2" xfId="26990"/>
    <cellStyle name="Standard 4 4 3 6 2 2 3 3" xfId="26991"/>
    <cellStyle name="Standard 4 4 3 6 2 2 4" xfId="26992"/>
    <cellStyle name="Standard 4 4 3 6 2 2 4 2" xfId="26993"/>
    <cellStyle name="Standard 4 4 3 6 2 2 5" xfId="26994"/>
    <cellStyle name="Standard 4 4 3 6 2 2 6" xfId="26995"/>
    <cellStyle name="Standard 4 4 3 6 2 3" xfId="26996"/>
    <cellStyle name="Standard 4 4 3 6 2 3 2" xfId="26997"/>
    <cellStyle name="Standard 4 4 3 6 2 3 3" xfId="26998"/>
    <cellStyle name="Standard 4 4 3 6 2 4" xfId="26999"/>
    <cellStyle name="Standard 4 4 3 6 2 4 2" xfId="27000"/>
    <cellStyle name="Standard 4 4 3 6 2 4 3" xfId="27001"/>
    <cellStyle name="Standard 4 4 3 6 2 5" xfId="27002"/>
    <cellStyle name="Standard 4 4 3 6 2 5 2" xfId="27003"/>
    <cellStyle name="Standard 4 4 3 6 2 6" xfId="27004"/>
    <cellStyle name="Standard 4 4 3 6 2 7" xfId="27005"/>
    <cellStyle name="Standard 4 4 3 6 3" xfId="27006"/>
    <cellStyle name="Standard 4 4 3 6 3 2" xfId="27007"/>
    <cellStyle name="Standard 4 4 3 6 3 2 2" xfId="27008"/>
    <cellStyle name="Standard 4 4 3 6 3 2 3" xfId="27009"/>
    <cellStyle name="Standard 4 4 3 6 3 3" xfId="27010"/>
    <cellStyle name="Standard 4 4 3 6 3 3 2" xfId="27011"/>
    <cellStyle name="Standard 4 4 3 6 3 3 3" xfId="27012"/>
    <cellStyle name="Standard 4 4 3 6 3 4" xfId="27013"/>
    <cellStyle name="Standard 4 4 3 6 3 4 2" xfId="27014"/>
    <cellStyle name="Standard 4 4 3 6 3 5" xfId="27015"/>
    <cellStyle name="Standard 4 4 3 6 3 6" xfId="27016"/>
    <cellStyle name="Standard 4 4 3 6 4" xfId="27017"/>
    <cellStyle name="Standard 4 4 3 6 4 2" xfId="27018"/>
    <cellStyle name="Standard 4 4 3 6 4 3" xfId="27019"/>
    <cellStyle name="Standard 4 4 3 6 5" xfId="27020"/>
    <cellStyle name="Standard 4 4 3 6 5 2" xfId="27021"/>
    <cellStyle name="Standard 4 4 3 6 5 3" xfId="27022"/>
    <cellStyle name="Standard 4 4 3 6 6" xfId="27023"/>
    <cellStyle name="Standard 4 4 3 6 6 2" xfId="27024"/>
    <cellStyle name="Standard 4 4 3 6 7" xfId="27025"/>
    <cellStyle name="Standard 4 4 3 6 8" xfId="27026"/>
    <cellStyle name="Standard 4 4 3 7" xfId="27027"/>
    <cellStyle name="Standard 4 4 3 7 2" xfId="27028"/>
    <cellStyle name="Standard 4 4 3 7 2 2" xfId="27029"/>
    <cellStyle name="Standard 4 4 3 7 2 2 2" xfId="27030"/>
    <cellStyle name="Standard 4 4 3 7 2 2 3" xfId="27031"/>
    <cellStyle name="Standard 4 4 3 7 2 3" xfId="27032"/>
    <cellStyle name="Standard 4 4 3 7 2 3 2" xfId="27033"/>
    <cellStyle name="Standard 4 4 3 7 2 3 3" xfId="27034"/>
    <cellStyle name="Standard 4 4 3 7 2 4" xfId="27035"/>
    <cellStyle name="Standard 4 4 3 7 2 4 2" xfId="27036"/>
    <cellStyle name="Standard 4 4 3 7 2 5" xfId="27037"/>
    <cellStyle name="Standard 4 4 3 7 2 6" xfId="27038"/>
    <cellStyle name="Standard 4 4 3 7 3" xfId="27039"/>
    <cellStyle name="Standard 4 4 3 7 3 2" xfId="27040"/>
    <cellStyle name="Standard 4 4 3 7 3 3" xfId="27041"/>
    <cellStyle name="Standard 4 4 3 7 4" xfId="27042"/>
    <cellStyle name="Standard 4 4 3 7 4 2" xfId="27043"/>
    <cellStyle name="Standard 4 4 3 7 4 3" xfId="27044"/>
    <cellStyle name="Standard 4 4 3 7 5" xfId="27045"/>
    <cellStyle name="Standard 4 4 3 7 5 2" xfId="27046"/>
    <cellStyle name="Standard 4 4 3 7 6" xfId="27047"/>
    <cellStyle name="Standard 4 4 3 7 7" xfId="27048"/>
    <cellStyle name="Standard 4 4 3 8" xfId="27049"/>
    <cellStyle name="Standard 4 4 3 8 2" xfId="27050"/>
    <cellStyle name="Standard 4 4 3 8 2 2" xfId="27051"/>
    <cellStyle name="Standard 4 4 3 8 2 3" xfId="27052"/>
    <cellStyle name="Standard 4 4 3 8 3" xfId="27053"/>
    <cellStyle name="Standard 4 4 3 8 3 2" xfId="27054"/>
    <cellStyle name="Standard 4 4 3 8 3 3" xfId="27055"/>
    <cellStyle name="Standard 4 4 3 8 4" xfId="27056"/>
    <cellStyle name="Standard 4 4 3 8 4 2" xfId="27057"/>
    <cellStyle name="Standard 4 4 3 8 5" xfId="27058"/>
    <cellStyle name="Standard 4 4 3 8 6" xfId="27059"/>
    <cellStyle name="Standard 4 4 3 9" xfId="27060"/>
    <cellStyle name="Standard 4 4 3 9 2" xfId="27061"/>
    <cellStyle name="Standard 4 4 3 9 3" xfId="27062"/>
    <cellStyle name="Standard 4 4 4" xfId="27063"/>
    <cellStyle name="Standard 4 4 4 10" xfId="27064"/>
    <cellStyle name="Standard 4 4 4 10 2" xfId="27065"/>
    <cellStyle name="Standard 4 4 4 11" xfId="27066"/>
    <cellStyle name="Standard 4 4 4 12" xfId="27067"/>
    <cellStyle name="Standard 4 4 4 2" xfId="27068"/>
    <cellStyle name="Standard 4 4 4 2 10" xfId="27069"/>
    <cellStyle name="Standard 4 4 4 2 11" xfId="27070"/>
    <cellStyle name="Standard 4 4 4 2 2" xfId="27071"/>
    <cellStyle name="Standard 4 4 4 2 2 10" xfId="27072"/>
    <cellStyle name="Standard 4 4 4 2 2 2" xfId="27073"/>
    <cellStyle name="Standard 4 4 4 2 2 2 2" xfId="27074"/>
    <cellStyle name="Standard 4 4 4 2 2 2 2 2" xfId="27075"/>
    <cellStyle name="Standard 4 4 4 2 2 2 2 2 2" xfId="27076"/>
    <cellStyle name="Standard 4 4 4 2 2 2 2 2 2 2" xfId="27077"/>
    <cellStyle name="Standard 4 4 4 2 2 2 2 2 2 3" xfId="27078"/>
    <cellStyle name="Standard 4 4 4 2 2 2 2 2 3" xfId="27079"/>
    <cellStyle name="Standard 4 4 4 2 2 2 2 2 3 2" xfId="27080"/>
    <cellStyle name="Standard 4 4 4 2 2 2 2 2 3 3" xfId="27081"/>
    <cellStyle name="Standard 4 4 4 2 2 2 2 2 4" xfId="27082"/>
    <cellStyle name="Standard 4 4 4 2 2 2 2 2 4 2" xfId="27083"/>
    <cellStyle name="Standard 4 4 4 2 2 2 2 2 5" xfId="27084"/>
    <cellStyle name="Standard 4 4 4 2 2 2 2 2 6" xfId="27085"/>
    <cellStyle name="Standard 4 4 4 2 2 2 2 3" xfId="27086"/>
    <cellStyle name="Standard 4 4 4 2 2 2 2 3 2" xfId="27087"/>
    <cellStyle name="Standard 4 4 4 2 2 2 2 3 3" xfId="27088"/>
    <cellStyle name="Standard 4 4 4 2 2 2 2 4" xfId="27089"/>
    <cellStyle name="Standard 4 4 4 2 2 2 2 4 2" xfId="27090"/>
    <cellStyle name="Standard 4 4 4 2 2 2 2 4 3" xfId="27091"/>
    <cellStyle name="Standard 4 4 4 2 2 2 2 5" xfId="27092"/>
    <cellStyle name="Standard 4 4 4 2 2 2 2 5 2" xfId="27093"/>
    <cellStyle name="Standard 4 4 4 2 2 2 2 6" xfId="27094"/>
    <cellStyle name="Standard 4 4 4 2 2 2 2 7" xfId="27095"/>
    <cellStyle name="Standard 4 4 4 2 2 2 3" xfId="27096"/>
    <cellStyle name="Standard 4 4 4 2 2 2 3 2" xfId="27097"/>
    <cellStyle name="Standard 4 4 4 2 2 2 3 2 2" xfId="27098"/>
    <cellStyle name="Standard 4 4 4 2 2 2 3 2 3" xfId="27099"/>
    <cellStyle name="Standard 4 4 4 2 2 2 3 3" xfId="27100"/>
    <cellStyle name="Standard 4 4 4 2 2 2 3 3 2" xfId="27101"/>
    <cellStyle name="Standard 4 4 4 2 2 2 3 3 3" xfId="27102"/>
    <cellStyle name="Standard 4 4 4 2 2 2 3 4" xfId="27103"/>
    <cellStyle name="Standard 4 4 4 2 2 2 3 4 2" xfId="27104"/>
    <cellStyle name="Standard 4 4 4 2 2 2 3 5" xfId="27105"/>
    <cellStyle name="Standard 4 4 4 2 2 2 3 6" xfId="27106"/>
    <cellStyle name="Standard 4 4 4 2 2 2 4" xfId="27107"/>
    <cellStyle name="Standard 4 4 4 2 2 2 4 2" xfId="27108"/>
    <cellStyle name="Standard 4 4 4 2 2 2 4 3" xfId="27109"/>
    <cellStyle name="Standard 4 4 4 2 2 2 5" xfId="27110"/>
    <cellStyle name="Standard 4 4 4 2 2 2 5 2" xfId="27111"/>
    <cellStyle name="Standard 4 4 4 2 2 2 5 3" xfId="27112"/>
    <cellStyle name="Standard 4 4 4 2 2 2 6" xfId="27113"/>
    <cellStyle name="Standard 4 4 4 2 2 2 6 2" xfId="27114"/>
    <cellStyle name="Standard 4 4 4 2 2 2 7" xfId="27115"/>
    <cellStyle name="Standard 4 4 4 2 2 2 8" xfId="27116"/>
    <cellStyle name="Standard 4 4 4 2 2 3" xfId="27117"/>
    <cellStyle name="Standard 4 4 4 2 2 3 2" xfId="27118"/>
    <cellStyle name="Standard 4 4 4 2 2 3 2 2" xfId="27119"/>
    <cellStyle name="Standard 4 4 4 2 2 3 2 2 2" xfId="27120"/>
    <cellStyle name="Standard 4 4 4 2 2 3 2 2 2 2" xfId="27121"/>
    <cellStyle name="Standard 4 4 4 2 2 3 2 2 2 3" xfId="27122"/>
    <cellStyle name="Standard 4 4 4 2 2 3 2 2 3" xfId="27123"/>
    <cellStyle name="Standard 4 4 4 2 2 3 2 2 3 2" xfId="27124"/>
    <cellStyle name="Standard 4 4 4 2 2 3 2 2 3 3" xfId="27125"/>
    <cellStyle name="Standard 4 4 4 2 2 3 2 2 4" xfId="27126"/>
    <cellStyle name="Standard 4 4 4 2 2 3 2 2 4 2" xfId="27127"/>
    <cellStyle name="Standard 4 4 4 2 2 3 2 2 5" xfId="27128"/>
    <cellStyle name="Standard 4 4 4 2 2 3 2 2 6" xfId="27129"/>
    <cellStyle name="Standard 4 4 4 2 2 3 2 3" xfId="27130"/>
    <cellStyle name="Standard 4 4 4 2 2 3 2 3 2" xfId="27131"/>
    <cellStyle name="Standard 4 4 4 2 2 3 2 3 3" xfId="27132"/>
    <cellStyle name="Standard 4 4 4 2 2 3 2 4" xfId="27133"/>
    <cellStyle name="Standard 4 4 4 2 2 3 2 4 2" xfId="27134"/>
    <cellStyle name="Standard 4 4 4 2 2 3 2 4 3" xfId="27135"/>
    <cellStyle name="Standard 4 4 4 2 2 3 2 5" xfId="27136"/>
    <cellStyle name="Standard 4 4 4 2 2 3 2 5 2" xfId="27137"/>
    <cellStyle name="Standard 4 4 4 2 2 3 2 6" xfId="27138"/>
    <cellStyle name="Standard 4 4 4 2 2 3 2 7" xfId="27139"/>
    <cellStyle name="Standard 4 4 4 2 2 3 3" xfId="27140"/>
    <cellStyle name="Standard 4 4 4 2 2 3 3 2" xfId="27141"/>
    <cellStyle name="Standard 4 4 4 2 2 3 3 2 2" xfId="27142"/>
    <cellStyle name="Standard 4 4 4 2 2 3 3 2 3" xfId="27143"/>
    <cellStyle name="Standard 4 4 4 2 2 3 3 3" xfId="27144"/>
    <cellStyle name="Standard 4 4 4 2 2 3 3 3 2" xfId="27145"/>
    <cellStyle name="Standard 4 4 4 2 2 3 3 3 3" xfId="27146"/>
    <cellStyle name="Standard 4 4 4 2 2 3 3 4" xfId="27147"/>
    <cellStyle name="Standard 4 4 4 2 2 3 3 4 2" xfId="27148"/>
    <cellStyle name="Standard 4 4 4 2 2 3 3 5" xfId="27149"/>
    <cellStyle name="Standard 4 4 4 2 2 3 3 6" xfId="27150"/>
    <cellStyle name="Standard 4 4 4 2 2 3 4" xfId="27151"/>
    <cellStyle name="Standard 4 4 4 2 2 3 4 2" xfId="27152"/>
    <cellStyle name="Standard 4 4 4 2 2 3 4 3" xfId="27153"/>
    <cellStyle name="Standard 4 4 4 2 2 3 5" xfId="27154"/>
    <cellStyle name="Standard 4 4 4 2 2 3 5 2" xfId="27155"/>
    <cellStyle name="Standard 4 4 4 2 2 3 5 3" xfId="27156"/>
    <cellStyle name="Standard 4 4 4 2 2 3 6" xfId="27157"/>
    <cellStyle name="Standard 4 4 4 2 2 3 6 2" xfId="27158"/>
    <cellStyle name="Standard 4 4 4 2 2 3 7" xfId="27159"/>
    <cellStyle name="Standard 4 4 4 2 2 3 8" xfId="27160"/>
    <cellStyle name="Standard 4 4 4 2 2 4" xfId="27161"/>
    <cellStyle name="Standard 4 4 4 2 2 4 2" xfId="27162"/>
    <cellStyle name="Standard 4 4 4 2 2 4 2 2" xfId="27163"/>
    <cellStyle name="Standard 4 4 4 2 2 4 2 2 2" xfId="27164"/>
    <cellStyle name="Standard 4 4 4 2 2 4 2 2 3" xfId="27165"/>
    <cellStyle name="Standard 4 4 4 2 2 4 2 3" xfId="27166"/>
    <cellStyle name="Standard 4 4 4 2 2 4 2 3 2" xfId="27167"/>
    <cellStyle name="Standard 4 4 4 2 2 4 2 3 3" xfId="27168"/>
    <cellStyle name="Standard 4 4 4 2 2 4 2 4" xfId="27169"/>
    <cellStyle name="Standard 4 4 4 2 2 4 2 4 2" xfId="27170"/>
    <cellStyle name="Standard 4 4 4 2 2 4 2 5" xfId="27171"/>
    <cellStyle name="Standard 4 4 4 2 2 4 2 6" xfId="27172"/>
    <cellStyle name="Standard 4 4 4 2 2 4 3" xfId="27173"/>
    <cellStyle name="Standard 4 4 4 2 2 4 3 2" xfId="27174"/>
    <cellStyle name="Standard 4 4 4 2 2 4 3 3" xfId="27175"/>
    <cellStyle name="Standard 4 4 4 2 2 4 4" xfId="27176"/>
    <cellStyle name="Standard 4 4 4 2 2 4 4 2" xfId="27177"/>
    <cellStyle name="Standard 4 4 4 2 2 4 4 3" xfId="27178"/>
    <cellStyle name="Standard 4 4 4 2 2 4 5" xfId="27179"/>
    <cellStyle name="Standard 4 4 4 2 2 4 5 2" xfId="27180"/>
    <cellStyle name="Standard 4 4 4 2 2 4 6" xfId="27181"/>
    <cellStyle name="Standard 4 4 4 2 2 4 7" xfId="27182"/>
    <cellStyle name="Standard 4 4 4 2 2 5" xfId="27183"/>
    <cellStyle name="Standard 4 4 4 2 2 5 2" xfId="27184"/>
    <cellStyle name="Standard 4 4 4 2 2 5 2 2" xfId="27185"/>
    <cellStyle name="Standard 4 4 4 2 2 5 2 3" xfId="27186"/>
    <cellStyle name="Standard 4 4 4 2 2 5 3" xfId="27187"/>
    <cellStyle name="Standard 4 4 4 2 2 5 3 2" xfId="27188"/>
    <cellStyle name="Standard 4 4 4 2 2 5 3 3" xfId="27189"/>
    <cellStyle name="Standard 4 4 4 2 2 5 4" xfId="27190"/>
    <cellStyle name="Standard 4 4 4 2 2 5 4 2" xfId="27191"/>
    <cellStyle name="Standard 4 4 4 2 2 5 5" xfId="27192"/>
    <cellStyle name="Standard 4 4 4 2 2 5 6" xfId="27193"/>
    <cellStyle name="Standard 4 4 4 2 2 6" xfId="27194"/>
    <cellStyle name="Standard 4 4 4 2 2 6 2" xfId="27195"/>
    <cellStyle name="Standard 4 4 4 2 2 6 3" xfId="27196"/>
    <cellStyle name="Standard 4 4 4 2 2 7" xfId="27197"/>
    <cellStyle name="Standard 4 4 4 2 2 7 2" xfId="27198"/>
    <cellStyle name="Standard 4 4 4 2 2 7 3" xfId="27199"/>
    <cellStyle name="Standard 4 4 4 2 2 8" xfId="27200"/>
    <cellStyle name="Standard 4 4 4 2 2 8 2" xfId="27201"/>
    <cellStyle name="Standard 4 4 4 2 2 9" xfId="27202"/>
    <cellStyle name="Standard 4 4 4 2 3" xfId="27203"/>
    <cellStyle name="Standard 4 4 4 2 3 2" xfId="27204"/>
    <cellStyle name="Standard 4 4 4 2 3 2 2" xfId="27205"/>
    <cellStyle name="Standard 4 4 4 2 3 2 2 2" xfId="27206"/>
    <cellStyle name="Standard 4 4 4 2 3 2 2 2 2" xfId="27207"/>
    <cellStyle name="Standard 4 4 4 2 3 2 2 2 3" xfId="27208"/>
    <cellStyle name="Standard 4 4 4 2 3 2 2 3" xfId="27209"/>
    <cellStyle name="Standard 4 4 4 2 3 2 2 3 2" xfId="27210"/>
    <cellStyle name="Standard 4 4 4 2 3 2 2 3 3" xfId="27211"/>
    <cellStyle name="Standard 4 4 4 2 3 2 2 4" xfId="27212"/>
    <cellStyle name="Standard 4 4 4 2 3 2 2 4 2" xfId="27213"/>
    <cellStyle name="Standard 4 4 4 2 3 2 2 5" xfId="27214"/>
    <cellStyle name="Standard 4 4 4 2 3 2 2 6" xfId="27215"/>
    <cellStyle name="Standard 4 4 4 2 3 2 3" xfId="27216"/>
    <cellStyle name="Standard 4 4 4 2 3 2 3 2" xfId="27217"/>
    <cellStyle name="Standard 4 4 4 2 3 2 3 3" xfId="27218"/>
    <cellStyle name="Standard 4 4 4 2 3 2 4" xfId="27219"/>
    <cellStyle name="Standard 4 4 4 2 3 2 4 2" xfId="27220"/>
    <cellStyle name="Standard 4 4 4 2 3 2 4 3" xfId="27221"/>
    <cellStyle name="Standard 4 4 4 2 3 2 5" xfId="27222"/>
    <cellStyle name="Standard 4 4 4 2 3 2 5 2" xfId="27223"/>
    <cellStyle name="Standard 4 4 4 2 3 2 6" xfId="27224"/>
    <cellStyle name="Standard 4 4 4 2 3 2 7" xfId="27225"/>
    <cellStyle name="Standard 4 4 4 2 3 3" xfId="27226"/>
    <cellStyle name="Standard 4 4 4 2 3 3 2" xfId="27227"/>
    <cellStyle name="Standard 4 4 4 2 3 3 2 2" xfId="27228"/>
    <cellStyle name="Standard 4 4 4 2 3 3 2 3" xfId="27229"/>
    <cellStyle name="Standard 4 4 4 2 3 3 3" xfId="27230"/>
    <cellStyle name="Standard 4 4 4 2 3 3 3 2" xfId="27231"/>
    <cellStyle name="Standard 4 4 4 2 3 3 3 3" xfId="27232"/>
    <cellStyle name="Standard 4 4 4 2 3 3 4" xfId="27233"/>
    <cellStyle name="Standard 4 4 4 2 3 3 4 2" xfId="27234"/>
    <cellStyle name="Standard 4 4 4 2 3 3 5" xfId="27235"/>
    <cellStyle name="Standard 4 4 4 2 3 3 6" xfId="27236"/>
    <cellStyle name="Standard 4 4 4 2 3 4" xfId="27237"/>
    <cellStyle name="Standard 4 4 4 2 3 4 2" xfId="27238"/>
    <cellStyle name="Standard 4 4 4 2 3 4 3" xfId="27239"/>
    <cellStyle name="Standard 4 4 4 2 3 5" xfId="27240"/>
    <cellStyle name="Standard 4 4 4 2 3 5 2" xfId="27241"/>
    <cellStyle name="Standard 4 4 4 2 3 5 3" xfId="27242"/>
    <cellStyle name="Standard 4 4 4 2 3 6" xfId="27243"/>
    <cellStyle name="Standard 4 4 4 2 3 6 2" xfId="27244"/>
    <cellStyle name="Standard 4 4 4 2 3 7" xfId="27245"/>
    <cellStyle name="Standard 4 4 4 2 3 8" xfId="27246"/>
    <cellStyle name="Standard 4 4 4 2 4" xfId="27247"/>
    <cellStyle name="Standard 4 4 4 2 4 2" xfId="27248"/>
    <cellStyle name="Standard 4 4 4 2 4 2 2" xfId="27249"/>
    <cellStyle name="Standard 4 4 4 2 4 2 2 2" xfId="27250"/>
    <cellStyle name="Standard 4 4 4 2 4 2 2 2 2" xfId="27251"/>
    <cellStyle name="Standard 4 4 4 2 4 2 2 2 3" xfId="27252"/>
    <cellStyle name="Standard 4 4 4 2 4 2 2 3" xfId="27253"/>
    <cellStyle name="Standard 4 4 4 2 4 2 2 3 2" xfId="27254"/>
    <cellStyle name="Standard 4 4 4 2 4 2 2 3 3" xfId="27255"/>
    <cellStyle name="Standard 4 4 4 2 4 2 2 4" xfId="27256"/>
    <cellStyle name="Standard 4 4 4 2 4 2 2 4 2" xfId="27257"/>
    <cellStyle name="Standard 4 4 4 2 4 2 2 5" xfId="27258"/>
    <cellStyle name="Standard 4 4 4 2 4 2 2 6" xfId="27259"/>
    <cellStyle name="Standard 4 4 4 2 4 2 3" xfId="27260"/>
    <cellStyle name="Standard 4 4 4 2 4 2 3 2" xfId="27261"/>
    <cellStyle name="Standard 4 4 4 2 4 2 3 3" xfId="27262"/>
    <cellStyle name="Standard 4 4 4 2 4 2 4" xfId="27263"/>
    <cellStyle name="Standard 4 4 4 2 4 2 4 2" xfId="27264"/>
    <cellStyle name="Standard 4 4 4 2 4 2 4 3" xfId="27265"/>
    <cellStyle name="Standard 4 4 4 2 4 2 5" xfId="27266"/>
    <cellStyle name="Standard 4 4 4 2 4 2 5 2" xfId="27267"/>
    <cellStyle name="Standard 4 4 4 2 4 2 6" xfId="27268"/>
    <cellStyle name="Standard 4 4 4 2 4 2 7" xfId="27269"/>
    <cellStyle name="Standard 4 4 4 2 4 3" xfId="27270"/>
    <cellStyle name="Standard 4 4 4 2 4 3 2" xfId="27271"/>
    <cellStyle name="Standard 4 4 4 2 4 3 2 2" xfId="27272"/>
    <cellStyle name="Standard 4 4 4 2 4 3 2 3" xfId="27273"/>
    <cellStyle name="Standard 4 4 4 2 4 3 3" xfId="27274"/>
    <cellStyle name="Standard 4 4 4 2 4 3 3 2" xfId="27275"/>
    <cellStyle name="Standard 4 4 4 2 4 3 3 3" xfId="27276"/>
    <cellStyle name="Standard 4 4 4 2 4 3 4" xfId="27277"/>
    <cellStyle name="Standard 4 4 4 2 4 3 4 2" xfId="27278"/>
    <cellStyle name="Standard 4 4 4 2 4 3 5" xfId="27279"/>
    <cellStyle name="Standard 4 4 4 2 4 3 6" xfId="27280"/>
    <cellStyle name="Standard 4 4 4 2 4 4" xfId="27281"/>
    <cellStyle name="Standard 4 4 4 2 4 4 2" xfId="27282"/>
    <cellStyle name="Standard 4 4 4 2 4 4 3" xfId="27283"/>
    <cellStyle name="Standard 4 4 4 2 4 5" xfId="27284"/>
    <cellStyle name="Standard 4 4 4 2 4 5 2" xfId="27285"/>
    <cellStyle name="Standard 4 4 4 2 4 5 3" xfId="27286"/>
    <cellStyle name="Standard 4 4 4 2 4 6" xfId="27287"/>
    <cellStyle name="Standard 4 4 4 2 4 6 2" xfId="27288"/>
    <cellStyle name="Standard 4 4 4 2 4 7" xfId="27289"/>
    <cellStyle name="Standard 4 4 4 2 4 8" xfId="27290"/>
    <cellStyle name="Standard 4 4 4 2 5" xfId="27291"/>
    <cellStyle name="Standard 4 4 4 2 5 2" xfId="27292"/>
    <cellStyle name="Standard 4 4 4 2 5 2 2" xfId="27293"/>
    <cellStyle name="Standard 4 4 4 2 5 2 2 2" xfId="27294"/>
    <cellStyle name="Standard 4 4 4 2 5 2 2 3" xfId="27295"/>
    <cellStyle name="Standard 4 4 4 2 5 2 3" xfId="27296"/>
    <cellStyle name="Standard 4 4 4 2 5 2 3 2" xfId="27297"/>
    <cellStyle name="Standard 4 4 4 2 5 2 3 3" xfId="27298"/>
    <cellStyle name="Standard 4 4 4 2 5 2 4" xfId="27299"/>
    <cellStyle name="Standard 4 4 4 2 5 2 4 2" xfId="27300"/>
    <cellStyle name="Standard 4 4 4 2 5 2 5" xfId="27301"/>
    <cellStyle name="Standard 4 4 4 2 5 2 6" xfId="27302"/>
    <cellStyle name="Standard 4 4 4 2 5 3" xfId="27303"/>
    <cellStyle name="Standard 4 4 4 2 5 3 2" xfId="27304"/>
    <cellStyle name="Standard 4 4 4 2 5 3 3" xfId="27305"/>
    <cellStyle name="Standard 4 4 4 2 5 4" xfId="27306"/>
    <cellStyle name="Standard 4 4 4 2 5 4 2" xfId="27307"/>
    <cellStyle name="Standard 4 4 4 2 5 4 3" xfId="27308"/>
    <cellStyle name="Standard 4 4 4 2 5 5" xfId="27309"/>
    <cellStyle name="Standard 4 4 4 2 5 5 2" xfId="27310"/>
    <cellStyle name="Standard 4 4 4 2 5 6" xfId="27311"/>
    <cellStyle name="Standard 4 4 4 2 5 7" xfId="27312"/>
    <cellStyle name="Standard 4 4 4 2 6" xfId="27313"/>
    <cellStyle name="Standard 4 4 4 2 6 2" xfId="27314"/>
    <cellStyle name="Standard 4 4 4 2 6 2 2" xfId="27315"/>
    <cellStyle name="Standard 4 4 4 2 6 2 3" xfId="27316"/>
    <cellStyle name="Standard 4 4 4 2 6 3" xfId="27317"/>
    <cellStyle name="Standard 4 4 4 2 6 3 2" xfId="27318"/>
    <cellStyle name="Standard 4 4 4 2 6 3 3" xfId="27319"/>
    <cellStyle name="Standard 4 4 4 2 6 4" xfId="27320"/>
    <cellStyle name="Standard 4 4 4 2 6 4 2" xfId="27321"/>
    <cellStyle name="Standard 4 4 4 2 6 5" xfId="27322"/>
    <cellStyle name="Standard 4 4 4 2 6 6" xfId="27323"/>
    <cellStyle name="Standard 4 4 4 2 7" xfId="27324"/>
    <cellStyle name="Standard 4 4 4 2 7 2" xfId="27325"/>
    <cellStyle name="Standard 4 4 4 2 7 3" xfId="27326"/>
    <cellStyle name="Standard 4 4 4 2 8" xfId="27327"/>
    <cellStyle name="Standard 4 4 4 2 8 2" xfId="27328"/>
    <cellStyle name="Standard 4 4 4 2 8 3" xfId="27329"/>
    <cellStyle name="Standard 4 4 4 2 9" xfId="27330"/>
    <cellStyle name="Standard 4 4 4 2 9 2" xfId="27331"/>
    <cellStyle name="Standard 4 4 4 3" xfId="27332"/>
    <cellStyle name="Standard 4 4 4 3 10" xfId="27333"/>
    <cellStyle name="Standard 4 4 4 3 2" xfId="27334"/>
    <cellStyle name="Standard 4 4 4 3 2 2" xfId="27335"/>
    <cellStyle name="Standard 4 4 4 3 2 2 2" xfId="27336"/>
    <cellStyle name="Standard 4 4 4 3 2 2 2 2" xfId="27337"/>
    <cellStyle name="Standard 4 4 4 3 2 2 2 2 2" xfId="27338"/>
    <cellStyle name="Standard 4 4 4 3 2 2 2 2 3" xfId="27339"/>
    <cellStyle name="Standard 4 4 4 3 2 2 2 3" xfId="27340"/>
    <cellStyle name="Standard 4 4 4 3 2 2 2 3 2" xfId="27341"/>
    <cellStyle name="Standard 4 4 4 3 2 2 2 3 3" xfId="27342"/>
    <cellStyle name="Standard 4 4 4 3 2 2 2 4" xfId="27343"/>
    <cellStyle name="Standard 4 4 4 3 2 2 2 4 2" xfId="27344"/>
    <cellStyle name="Standard 4 4 4 3 2 2 2 5" xfId="27345"/>
    <cellStyle name="Standard 4 4 4 3 2 2 2 6" xfId="27346"/>
    <cellStyle name="Standard 4 4 4 3 2 2 3" xfId="27347"/>
    <cellStyle name="Standard 4 4 4 3 2 2 3 2" xfId="27348"/>
    <cellStyle name="Standard 4 4 4 3 2 2 3 3" xfId="27349"/>
    <cellStyle name="Standard 4 4 4 3 2 2 4" xfId="27350"/>
    <cellStyle name="Standard 4 4 4 3 2 2 4 2" xfId="27351"/>
    <cellStyle name="Standard 4 4 4 3 2 2 4 3" xfId="27352"/>
    <cellStyle name="Standard 4 4 4 3 2 2 5" xfId="27353"/>
    <cellStyle name="Standard 4 4 4 3 2 2 5 2" xfId="27354"/>
    <cellStyle name="Standard 4 4 4 3 2 2 6" xfId="27355"/>
    <cellStyle name="Standard 4 4 4 3 2 2 7" xfId="27356"/>
    <cellStyle name="Standard 4 4 4 3 2 3" xfId="27357"/>
    <cellStyle name="Standard 4 4 4 3 2 3 2" xfId="27358"/>
    <cellStyle name="Standard 4 4 4 3 2 3 2 2" xfId="27359"/>
    <cellStyle name="Standard 4 4 4 3 2 3 2 3" xfId="27360"/>
    <cellStyle name="Standard 4 4 4 3 2 3 3" xfId="27361"/>
    <cellStyle name="Standard 4 4 4 3 2 3 3 2" xfId="27362"/>
    <cellStyle name="Standard 4 4 4 3 2 3 3 3" xfId="27363"/>
    <cellStyle name="Standard 4 4 4 3 2 3 4" xfId="27364"/>
    <cellStyle name="Standard 4 4 4 3 2 3 4 2" xfId="27365"/>
    <cellStyle name="Standard 4 4 4 3 2 3 5" xfId="27366"/>
    <cellStyle name="Standard 4 4 4 3 2 3 6" xfId="27367"/>
    <cellStyle name="Standard 4 4 4 3 2 4" xfId="27368"/>
    <cellStyle name="Standard 4 4 4 3 2 4 2" xfId="27369"/>
    <cellStyle name="Standard 4 4 4 3 2 4 3" xfId="27370"/>
    <cellStyle name="Standard 4 4 4 3 2 5" xfId="27371"/>
    <cellStyle name="Standard 4 4 4 3 2 5 2" xfId="27372"/>
    <cellStyle name="Standard 4 4 4 3 2 5 3" xfId="27373"/>
    <cellStyle name="Standard 4 4 4 3 2 6" xfId="27374"/>
    <cellStyle name="Standard 4 4 4 3 2 6 2" xfId="27375"/>
    <cellStyle name="Standard 4 4 4 3 2 7" xfId="27376"/>
    <cellStyle name="Standard 4 4 4 3 2 8" xfId="27377"/>
    <cellStyle name="Standard 4 4 4 3 3" xfId="27378"/>
    <cellStyle name="Standard 4 4 4 3 3 2" xfId="27379"/>
    <cellStyle name="Standard 4 4 4 3 3 2 2" xfId="27380"/>
    <cellStyle name="Standard 4 4 4 3 3 2 2 2" xfId="27381"/>
    <cellStyle name="Standard 4 4 4 3 3 2 2 2 2" xfId="27382"/>
    <cellStyle name="Standard 4 4 4 3 3 2 2 2 3" xfId="27383"/>
    <cellStyle name="Standard 4 4 4 3 3 2 2 3" xfId="27384"/>
    <cellStyle name="Standard 4 4 4 3 3 2 2 3 2" xfId="27385"/>
    <cellStyle name="Standard 4 4 4 3 3 2 2 3 3" xfId="27386"/>
    <cellStyle name="Standard 4 4 4 3 3 2 2 4" xfId="27387"/>
    <cellStyle name="Standard 4 4 4 3 3 2 2 4 2" xfId="27388"/>
    <cellStyle name="Standard 4 4 4 3 3 2 2 5" xfId="27389"/>
    <cellStyle name="Standard 4 4 4 3 3 2 2 6" xfId="27390"/>
    <cellStyle name="Standard 4 4 4 3 3 2 3" xfId="27391"/>
    <cellStyle name="Standard 4 4 4 3 3 2 3 2" xfId="27392"/>
    <cellStyle name="Standard 4 4 4 3 3 2 3 3" xfId="27393"/>
    <cellStyle name="Standard 4 4 4 3 3 2 4" xfId="27394"/>
    <cellStyle name="Standard 4 4 4 3 3 2 4 2" xfId="27395"/>
    <cellStyle name="Standard 4 4 4 3 3 2 4 3" xfId="27396"/>
    <cellStyle name="Standard 4 4 4 3 3 2 5" xfId="27397"/>
    <cellStyle name="Standard 4 4 4 3 3 2 5 2" xfId="27398"/>
    <cellStyle name="Standard 4 4 4 3 3 2 6" xfId="27399"/>
    <cellStyle name="Standard 4 4 4 3 3 2 7" xfId="27400"/>
    <cellStyle name="Standard 4 4 4 3 3 3" xfId="27401"/>
    <cellStyle name="Standard 4 4 4 3 3 3 2" xfId="27402"/>
    <cellStyle name="Standard 4 4 4 3 3 3 2 2" xfId="27403"/>
    <cellStyle name="Standard 4 4 4 3 3 3 2 3" xfId="27404"/>
    <cellStyle name="Standard 4 4 4 3 3 3 3" xfId="27405"/>
    <cellStyle name="Standard 4 4 4 3 3 3 3 2" xfId="27406"/>
    <cellStyle name="Standard 4 4 4 3 3 3 3 3" xfId="27407"/>
    <cellStyle name="Standard 4 4 4 3 3 3 4" xfId="27408"/>
    <cellStyle name="Standard 4 4 4 3 3 3 4 2" xfId="27409"/>
    <cellStyle name="Standard 4 4 4 3 3 3 5" xfId="27410"/>
    <cellStyle name="Standard 4 4 4 3 3 3 6" xfId="27411"/>
    <cellStyle name="Standard 4 4 4 3 3 4" xfId="27412"/>
    <cellStyle name="Standard 4 4 4 3 3 4 2" xfId="27413"/>
    <cellStyle name="Standard 4 4 4 3 3 4 3" xfId="27414"/>
    <cellStyle name="Standard 4 4 4 3 3 5" xfId="27415"/>
    <cellStyle name="Standard 4 4 4 3 3 5 2" xfId="27416"/>
    <cellStyle name="Standard 4 4 4 3 3 5 3" xfId="27417"/>
    <cellStyle name="Standard 4 4 4 3 3 6" xfId="27418"/>
    <cellStyle name="Standard 4 4 4 3 3 6 2" xfId="27419"/>
    <cellStyle name="Standard 4 4 4 3 3 7" xfId="27420"/>
    <cellStyle name="Standard 4 4 4 3 3 8" xfId="27421"/>
    <cellStyle name="Standard 4 4 4 3 4" xfId="27422"/>
    <cellStyle name="Standard 4 4 4 3 4 2" xfId="27423"/>
    <cellStyle name="Standard 4 4 4 3 4 2 2" xfId="27424"/>
    <cellStyle name="Standard 4 4 4 3 4 2 2 2" xfId="27425"/>
    <cellStyle name="Standard 4 4 4 3 4 2 2 3" xfId="27426"/>
    <cellStyle name="Standard 4 4 4 3 4 2 3" xfId="27427"/>
    <cellStyle name="Standard 4 4 4 3 4 2 3 2" xfId="27428"/>
    <cellStyle name="Standard 4 4 4 3 4 2 3 3" xfId="27429"/>
    <cellStyle name="Standard 4 4 4 3 4 2 4" xfId="27430"/>
    <cellStyle name="Standard 4 4 4 3 4 2 4 2" xfId="27431"/>
    <cellStyle name="Standard 4 4 4 3 4 2 5" xfId="27432"/>
    <cellStyle name="Standard 4 4 4 3 4 2 6" xfId="27433"/>
    <cellStyle name="Standard 4 4 4 3 4 3" xfId="27434"/>
    <cellStyle name="Standard 4 4 4 3 4 3 2" xfId="27435"/>
    <cellStyle name="Standard 4 4 4 3 4 3 3" xfId="27436"/>
    <cellStyle name="Standard 4 4 4 3 4 4" xfId="27437"/>
    <cellStyle name="Standard 4 4 4 3 4 4 2" xfId="27438"/>
    <cellStyle name="Standard 4 4 4 3 4 4 3" xfId="27439"/>
    <cellStyle name="Standard 4 4 4 3 4 5" xfId="27440"/>
    <cellStyle name="Standard 4 4 4 3 4 5 2" xfId="27441"/>
    <cellStyle name="Standard 4 4 4 3 4 6" xfId="27442"/>
    <cellStyle name="Standard 4 4 4 3 4 7" xfId="27443"/>
    <cellStyle name="Standard 4 4 4 3 5" xfId="27444"/>
    <cellStyle name="Standard 4 4 4 3 5 2" xfId="27445"/>
    <cellStyle name="Standard 4 4 4 3 5 2 2" xfId="27446"/>
    <cellStyle name="Standard 4 4 4 3 5 2 3" xfId="27447"/>
    <cellStyle name="Standard 4 4 4 3 5 3" xfId="27448"/>
    <cellStyle name="Standard 4 4 4 3 5 3 2" xfId="27449"/>
    <cellStyle name="Standard 4 4 4 3 5 3 3" xfId="27450"/>
    <cellStyle name="Standard 4 4 4 3 5 4" xfId="27451"/>
    <cellStyle name="Standard 4 4 4 3 5 4 2" xfId="27452"/>
    <cellStyle name="Standard 4 4 4 3 5 5" xfId="27453"/>
    <cellStyle name="Standard 4 4 4 3 5 6" xfId="27454"/>
    <cellStyle name="Standard 4 4 4 3 6" xfId="27455"/>
    <cellStyle name="Standard 4 4 4 3 6 2" xfId="27456"/>
    <cellStyle name="Standard 4 4 4 3 6 3" xfId="27457"/>
    <cellStyle name="Standard 4 4 4 3 7" xfId="27458"/>
    <cellStyle name="Standard 4 4 4 3 7 2" xfId="27459"/>
    <cellStyle name="Standard 4 4 4 3 7 3" xfId="27460"/>
    <cellStyle name="Standard 4 4 4 3 8" xfId="27461"/>
    <cellStyle name="Standard 4 4 4 3 8 2" xfId="27462"/>
    <cellStyle name="Standard 4 4 4 3 9" xfId="27463"/>
    <cellStyle name="Standard 4 4 4 4" xfId="27464"/>
    <cellStyle name="Standard 4 4 4 4 2" xfId="27465"/>
    <cellStyle name="Standard 4 4 4 4 2 2" xfId="27466"/>
    <cellStyle name="Standard 4 4 4 4 2 2 2" xfId="27467"/>
    <cellStyle name="Standard 4 4 4 4 2 2 2 2" xfId="27468"/>
    <cellStyle name="Standard 4 4 4 4 2 2 2 3" xfId="27469"/>
    <cellStyle name="Standard 4 4 4 4 2 2 3" xfId="27470"/>
    <cellStyle name="Standard 4 4 4 4 2 2 3 2" xfId="27471"/>
    <cellStyle name="Standard 4 4 4 4 2 2 3 3" xfId="27472"/>
    <cellStyle name="Standard 4 4 4 4 2 2 4" xfId="27473"/>
    <cellStyle name="Standard 4 4 4 4 2 2 4 2" xfId="27474"/>
    <cellStyle name="Standard 4 4 4 4 2 2 5" xfId="27475"/>
    <cellStyle name="Standard 4 4 4 4 2 2 6" xfId="27476"/>
    <cellStyle name="Standard 4 4 4 4 2 3" xfId="27477"/>
    <cellStyle name="Standard 4 4 4 4 2 3 2" xfId="27478"/>
    <cellStyle name="Standard 4 4 4 4 2 3 3" xfId="27479"/>
    <cellStyle name="Standard 4 4 4 4 2 4" xfId="27480"/>
    <cellStyle name="Standard 4 4 4 4 2 4 2" xfId="27481"/>
    <cellStyle name="Standard 4 4 4 4 2 4 3" xfId="27482"/>
    <cellStyle name="Standard 4 4 4 4 2 5" xfId="27483"/>
    <cellStyle name="Standard 4 4 4 4 2 5 2" xfId="27484"/>
    <cellStyle name="Standard 4 4 4 4 2 6" xfId="27485"/>
    <cellStyle name="Standard 4 4 4 4 2 7" xfId="27486"/>
    <cellStyle name="Standard 4 4 4 4 3" xfId="27487"/>
    <cellStyle name="Standard 4 4 4 4 3 2" xfId="27488"/>
    <cellStyle name="Standard 4 4 4 4 3 2 2" xfId="27489"/>
    <cellStyle name="Standard 4 4 4 4 3 2 3" xfId="27490"/>
    <cellStyle name="Standard 4 4 4 4 3 3" xfId="27491"/>
    <cellStyle name="Standard 4 4 4 4 3 3 2" xfId="27492"/>
    <cellStyle name="Standard 4 4 4 4 3 3 3" xfId="27493"/>
    <cellStyle name="Standard 4 4 4 4 3 4" xfId="27494"/>
    <cellStyle name="Standard 4 4 4 4 3 4 2" xfId="27495"/>
    <cellStyle name="Standard 4 4 4 4 3 5" xfId="27496"/>
    <cellStyle name="Standard 4 4 4 4 3 6" xfId="27497"/>
    <cellStyle name="Standard 4 4 4 4 4" xfId="27498"/>
    <cellStyle name="Standard 4 4 4 4 4 2" xfId="27499"/>
    <cellStyle name="Standard 4 4 4 4 4 3" xfId="27500"/>
    <cellStyle name="Standard 4 4 4 4 5" xfId="27501"/>
    <cellStyle name="Standard 4 4 4 4 5 2" xfId="27502"/>
    <cellStyle name="Standard 4 4 4 4 5 3" xfId="27503"/>
    <cellStyle name="Standard 4 4 4 4 6" xfId="27504"/>
    <cellStyle name="Standard 4 4 4 4 6 2" xfId="27505"/>
    <cellStyle name="Standard 4 4 4 4 7" xfId="27506"/>
    <cellStyle name="Standard 4 4 4 4 8" xfId="27507"/>
    <cellStyle name="Standard 4 4 4 5" xfId="27508"/>
    <cellStyle name="Standard 4 4 4 5 2" xfId="27509"/>
    <cellStyle name="Standard 4 4 4 5 2 2" xfId="27510"/>
    <cellStyle name="Standard 4 4 4 5 2 2 2" xfId="27511"/>
    <cellStyle name="Standard 4 4 4 5 2 2 2 2" xfId="27512"/>
    <cellStyle name="Standard 4 4 4 5 2 2 2 3" xfId="27513"/>
    <cellStyle name="Standard 4 4 4 5 2 2 3" xfId="27514"/>
    <cellStyle name="Standard 4 4 4 5 2 2 3 2" xfId="27515"/>
    <cellStyle name="Standard 4 4 4 5 2 2 3 3" xfId="27516"/>
    <cellStyle name="Standard 4 4 4 5 2 2 4" xfId="27517"/>
    <cellStyle name="Standard 4 4 4 5 2 2 4 2" xfId="27518"/>
    <cellStyle name="Standard 4 4 4 5 2 2 5" xfId="27519"/>
    <cellStyle name="Standard 4 4 4 5 2 2 6" xfId="27520"/>
    <cellStyle name="Standard 4 4 4 5 2 3" xfId="27521"/>
    <cellStyle name="Standard 4 4 4 5 2 3 2" xfId="27522"/>
    <cellStyle name="Standard 4 4 4 5 2 3 3" xfId="27523"/>
    <cellStyle name="Standard 4 4 4 5 2 4" xfId="27524"/>
    <cellStyle name="Standard 4 4 4 5 2 4 2" xfId="27525"/>
    <cellStyle name="Standard 4 4 4 5 2 4 3" xfId="27526"/>
    <cellStyle name="Standard 4 4 4 5 2 5" xfId="27527"/>
    <cellStyle name="Standard 4 4 4 5 2 5 2" xfId="27528"/>
    <cellStyle name="Standard 4 4 4 5 2 6" xfId="27529"/>
    <cellStyle name="Standard 4 4 4 5 2 7" xfId="27530"/>
    <cellStyle name="Standard 4 4 4 5 3" xfId="27531"/>
    <cellStyle name="Standard 4 4 4 5 3 2" xfId="27532"/>
    <cellStyle name="Standard 4 4 4 5 3 2 2" xfId="27533"/>
    <cellStyle name="Standard 4 4 4 5 3 2 3" xfId="27534"/>
    <cellStyle name="Standard 4 4 4 5 3 3" xfId="27535"/>
    <cellStyle name="Standard 4 4 4 5 3 3 2" xfId="27536"/>
    <cellStyle name="Standard 4 4 4 5 3 3 3" xfId="27537"/>
    <cellStyle name="Standard 4 4 4 5 3 4" xfId="27538"/>
    <cellStyle name="Standard 4 4 4 5 3 4 2" xfId="27539"/>
    <cellStyle name="Standard 4 4 4 5 3 5" xfId="27540"/>
    <cellStyle name="Standard 4 4 4 5 3 6" xfId="27541"/>
    <cellStyle name="Standard 4 4 4 5 4" xfId="27542"/>
    <cellStyle name="Standard 4 4 4 5 4 2" xfId="27543"/>
    <cellStyle name="Standard 4 4 4 5 4 3" xfId="27544"/>
    <cellStyle name="Standard 4 4 4 5 5" xfId="27545"/>
    <cellStyle name="Standard 4 4 4 5 5 2" xfId="27546"/>
    <cellStyle name="Standard 4 4 4 5 5 3" xfId="27547"/>
    <cellStyle name="Standard 4 4 4 5 6" xfId="27548"/>
    <cellStyle name="Standard 4 4 4 5 6 2" xfId="27549"/>
    <cellStyle name="Standard 4 4 4 5 7" xfId="27550"/>
    <cellStyle name="Standard 4 4 4 5 8" xfId="27551"/>
    <cellStyle name="Standard 4 4 4 6" xfId="27552"/>
    <cellStyle name="Standard 4 4 4 6 2" xfId="27553"/>
    <cellStyle name="Standard 4 4 4 6 2 2" xfId="27554"/>
    <cellStyle name="Standard 4 4 4 6 2 2 2" xfId="27555"/>
    <cellStyle name="Standard 4 4 4 6 2 2 3" xfId="27556"/>
    <cellStyle name="Standard 4 4 4 6 2 3" xfId="27557"/>
    <cellStyle name="Standard 4 4 4 6 2 3 2" xfId="27558"/>
    <cellStyle name="Standard 4 4 4 6 2 3 3" xfId="27559"/>
    <cellStyle name="Standard 4 4 4 6 2 4" xfId="27560"/>
    <cellStyle name="Standard 4 4 4 6 2 4 2" xfId="27561"/>
    <cellStyle name="Standard 4 4 4 6 2 5" xfId="27562"/>
    <cellStyle name="Standard 4 4 4 6 2 6" xfId="27563"/>
    <cellStyle name="Standard 4 4 4 6 3" xfId="27564"/>
    <cellStyle name="Standard 4 4 4 6 3 2" xfId="27565"/>
    <cellStyle name="Standard 4 4 4 6 3 3" xfId="27566"/>
    <cellStyle name="Standard 4 4 4 6 4" xfId="27567"/>
    <cellStyle name="Standard 4 4 4 6 4 2" xfId="27568"/>
    <cellStyle name="Standard 4 4 4 6 4 3" xfId="27569"/>
    <cellStyle name="Standard 4 4 4 6 5" xfId="27570"/>
    <cellStyle name="Standard 4 4 4 6 5 2" xfId="27571"/>
    <cellStyle name="Standard 4 4 4 6 6" xfId="27572"/>
    <cellStyle name="Standard 4 4 4 6 7" xfId="27573"/>
    <cellStyle name="Standard 4 4 4 7" xfId="27574"/>
    <cellStyle name="Standard 4 4 4 7 2" xfId="27575"/>
    <cellStyle name="Standard 4 4 4 7 2 2" xfId="27576"/>
    <cellStyle name="Standard 4 4 4 7 2 3" xfId="27577"/>
    <cellStyle name="Standard 4 4 4 7 3" xfId="27578"/>
    <cellStyle name="Standard 4 4 4 7 3 2" xfId="27579"/>
    <cellStyle name="Standard 4 4 4 7 3 3" xfId="27580"/>
    <cellStyle name="Standard 4 4 4 7 4" xfId="27581"/>
    <cellStyle name="Standard 4 4 4 7 4 2" xfId="27582"/>
    <cellStyle name="Standard 4 4 4 7 5" xfId="27583"/>
    <cellStyle name="Standard 4 4 4 7 6" xfId="27584"/>
    <cellStyle name="Standard 4 4 4 8" xfId="27585"/>
    <cellStyle name="Standard 4 4 4 8 2" xfId="27586"/>
    <cellStyle name="Standard 4 4 4 8 3" xfId="27587"/>
    <cellStyle name="Standard 4 4 4 9" xfId="27588"/>
    <cellStyle name="Standard 4 4 4 9 2" xfId="27589"/>
    <cellStyle name="Standard 4 4 4 9 3" xfId="27590"/>
    <cellStyle name="Standard 4 4 5" xfId="27591"/>
    <cellStyle name="Standard 4 4 5 10" xfId="27592"/>
    <cellStyle name="Standard 4 4 5 11" xfId="27593"/>
    <cellStyle name="Standard 4 4 5 2" xfId="27594"/>
    <cellStyle name="Standard 4 4 5 2 10" xfId="27595"/>
    <cellStyle name="Standard 4 4 5 2 2" xfId="27596"/>
    <cellStyle name="Standard 4 4 5 2 2 2" xfId="27597"/>
    <cellStyle name="Standard 4 4 5 2 2 2 2" xfId="27598"/>
    <cellStyle name="Standard 4 4 5 2 2 2 2 2" xfId="27599"/>
    <cellStyle name="Standard 4 4 5 2 2 2 2 2 2" xfId="27600"/>
    <cellStyle name="Standard 4 4 5 2 2 2 2 2 3" xfId="27601"/>
    <cellStyle name="Standard 4 4 5 2 2 2 2 3" xfId="27602"/>
    <cellStyle name="Standard 4 4 5 2 2 2 2 3 2" xfId="27603"/>
    <cellStyle name="Standard 4 4 5 2 2 2 2 3 3" xfId="27604"/>
    <cellStyle name="Standard 4 4 5 2 2 2 2 4" xfId="27605"/>
    <cellStyle name="Standard 4 4 5 2 2 2 2 4 2" xfId="27606"/>
    <cellStyle name="Standard 4 4 5 2 2 2 2 5" xfId="27607"/>
    <cellStyle name="Standard 4 4 5 2 2 2 2 6" xfId="27608"/>
    <cellStyle name="Standard 4 4 5 2 2 2 3" xfId="27609"/>
    <cellStyle name="Standard 4 4 5 2 2 2 3 2" xfId="27610"/>
    <cellStyle name="Standard 4 4 5 2 2 2 3 3" xfId="27611"/>
    <cellStyle name="Standard 4 4 5 2 2 2 4" xfId="27612"/>
    <cellStyle name="Standard 4 4 5 2 2 2 4 2" xfId="27613"/>
    <cellStyle name="Standard 4 4 5 2 2 2 4 3" xfId="27614"/>
    <cellStyle name="Standard 4 4 5 2 2 2 5" xfId="27615"/>
    <cellStyle name="Standard 4 4 5 2 2 2 5 2" xfId="27616"/>
    <cellStyle name="Standard 4 4 5 2 2 2 6" xfId="27617"/>
    <cellStyle name="Standard 4 4 5 2 2 2 7" xfId="27618"/>
    <cellStyle name="Standard 4 4 5 2 2 3" xfId="27619"/>
    <cellStyle name="Standard 4 4 5 2 2 3 2" xfId="27620"/>
    <cellStyle name="Standard 4 4 5 2 2 3 2 2" xfId="27621"/>
    <cellStyle name="Standard 4 4 5 2 2 3 2 3" xfId="27622"/>
    <cellStyle name="Standard 4 4 5 2 2 3 3" xfId="27623"/>
    <cellStyle name="Standard 4 4 5 2 2 3 3 2" xfId="27624"/>
    <cellStyle name="Standard 4 4 5 2 2 3 3 3" xfId="27625"/>
    <cellStyle name="Standard 4 4 5 2 2 3 4" xfId="27626"/>
    <cellStyle name="Standard 4 4 5 2 2 3 4 2" xfId="27627"/>
    <cellStyle name="Standard 4 4 5 2 2 3 5" xfId="27628"/>
    <cellStyle name="Standard 4 4 5 2 2 3 6" xfId="27629"/>
    <cellStyle name="Standard 4 4 5 2 2 4" xfId="27630"/>
    <cellStyle name="Standard 4 4 5 2 2 4 2" xfId="27631"/>
    <cellStyle name="Standard 4 4 5 2 2 4 3" xfId="27632"/>
    <cellStyle name="Standard 4 4 5 2 2 5" xfId="27633"/>
    <cellStyle name="Standard 4 4 5 2 2 5 2" xfId="27634"/>
    <cellStyle name="Standard 4 4 5 2 2 5 3" xfId="27635"/>
    <cellStyle name="Standard 4 4 5 2 2 6" xfId="27636"/>
    <cellStyle name="Standard 4 4 5 2 2 6 2" xfId="27637"/>
    <cellStyle name="Standard 4 4 5 2 2 7" xfId="27638"/>
    <cellStyle name="Standard 4 4 5 2 2 8" xfId="27639"/>
    <cellStyle name="Standard 4 4 5 2 3" xfId="27640"/>
    <cellStyle name="Standard 4 4 5 2 3 2" xfId="27641"/>
    <cellStyle name="Standard 4 4 5 2 3 2 2" xfId="27642"/>
    <cellStyle name="Standard 4 4 5 2 3 2 2 2" xfId="27643"/>
    <cellStyle name="Standard 4 4 5 2 3 2 2 2 2" xfId="27644"/>
    <cellStyle name="Standard 4 4 5 2 3 2 2 2 3" xfId="27645"/>
    <cellStyle name="Standard 4 4 5 2 3 2 2 3" xfId="27646"/>
    <cellStyle name="Standard 4 4 5 2 3 2 2 3 2" xfId="27647"/>
    <cellStyle name="Standard 4 4 5 2 3 2 2 3 3" xfId="27648"/>
    <cellStyle name="Standard 4 4 5 2 3 2 2 4" xfId="27649"/>
    <cellStyle name="Standard 4 4 5 2 3 2 2 4 2" xfId="27650"/>
    <cellStyle name="Standard 4 4 5 2 3 2 2 5" xfId="27651"/>
    <cellStyle name="Standard 4 4 5 2 3 2 2 6" xfId="27652"/>
    <cellStyle name="Standard 4 4 5 2 3 2 3" xfId="27653"/>
    <cellStyle name="Standard 4 4 5 2 3 2 3 2" xfId="27654"/>
    <cellStyle name="Standard 4 4 5 2 3 2 3 3" xfId="27655"/>
    <cellStyle name="Standard 4 4 5 2 3 2 4" xfId="27656"/>
    <cellStyle name="Standard 4 4 5 2 3 2 4 2" xfId="27657"/>
    <cellStyle name="Standard 4 4 5 2 3 2 4 3" xfId="27658"/>
    <cellStyle name="Standard 4 4 5 2 3 2 5" xfId="27659"/>
    <cellStyle name="Standard 4 4 5 2 3 2 5 2" xfId="27660"/>
    <cellStyle name="Standard 4 4 5 2 3 2 6" xfId="27661"/>
    <cellStyle name="Standard 4 4 5 2 3 2 7" xfId="27662"/>
    <cellStyle name="Standard 4 4 5 2 3 3" xfId="27663"/>
    <cellStyle name="Standard 4 4 5 2 3 3 2" xfId="27664"/>
    <cellStyle name="Standard 4 4 5 2 3 3 2 2" xfId="27665"/>
    <cellStyle name="Standard 4 4 5 2 3 3 2 3" xfId="27666"/>
    <cellStyle name="Standard 4 4 5 2 3 3 3" xfId="27667"/>
    <cellStyle name="Standard 4 4 5 2 3 3 3 2" xfId="27668"/>
    <cellStyle name="Standard 4 4 5 2 3 3 3 3" xfId="27669"/>
    <cellStyle name="Standard 4 4 5 2 3 3 4" xfId="27670"/>
    <cellStyle name="Standard 4 4 5 2 3 3 4 2" xfId="27671"/>
    <cellStyle name="Standard 4 4 5 2 3 3 5" xfId="27672"/>
    <cellStyle name="Standard 4 4 5 2 3 3 6" xfId="27673"/>
    <cellStyle name="Standard 4 4 5 2 3 4" xfId="27674"/>
    <cellStyle name="Standard 4 4 5 2 3 4 2" xfId="27675"/>
    <cellStyle name="Standard 4 4 5 2 3 4 3" xfId="27676"/>
    <cellStyle name="Standard 4 4 5 2 3 5" xfId="27677"/>
    <cellStyle name="Standard 4 4 5 2 3 5 2" xfId="27678"/>
    <cellStyle name="Standard 4 4 5 2 3 5 3" xfId="27679"/>
    <cellStyle name="Standard 4 4 5 2 3 6" xfId="27680"/>
    <cellStyle name="Standard 4 4 5 2 3 6 2" xfId="27681"/>
    <cellStyle name="Standard 4 4 5 2 3 7" xfId="27682"/>
    <cellStyle name="Standard 4 4 5 2 3 8" xfId="27683"/>
    <cellStyle name="Standard 4 4 5 2 4" xfId="27684"/>
    <cellStyle name="Standard 4 4 5 2 4 2" xfId="27685"/>
    <cellStyle name="Standard 4 4 5 2 4 2 2" xfId="27686"/>
    <cellStyle name="Standard 4 4 5 2 4 2 2 2" xfId="27687"/>
    <cellStyle name="Standard 4 4 5 2 4 2 2 3" xfId="27688"/>
    <cellStyle name="Standard 4 4 5 2 4 2 3" xfId="27689"/>
    <cellStyle name="Standard 4 4 5 2 4 2 3 2" xfId="27690"/>
    <cellStyle name="Standard 4 4 5 2 4 2 3 3" xfId="27691"/>
    <cellStyle name="Standard 4 4 5 2 4 2 4" xfId="27692"/>
    <cellStyle name="Standard 4 4 5 2 4 2 4 2" xfId="27693"/>
    <cellStyle name="Standard 4 4 5 2 4 2 5" xfId="27694"/>
    <cellStyle name="Standard 4 4 5 2 4 2 6" xfId="27695"/>
    <cellStyle name="Standard 4 4 5 2 4 3" xfId="27696"/>
    <cellStyle name="Standard 4 4 5 2 4 3 2" xfId="27697"/>
    <cellStyle name="Standard 4 4 5 2 4 3 3" xfId="27698"/>
    <cellStyle name="Standard 4 4 5 2 4 4" xfId="27699"/>
    <cellStyle name="Standard 4 4 5 2 4 4 2" xfId="27700"/>
    <cellStyle name="Standard 4 4 5 2 4 4 3" xfId="27701"/>
    <cellStyle name="Standard 4 4 5 2 4 5" xfId="27702"/>
    <cellStyle name="Standard 4 4 5 2 4 5 2" xfId="27703"/>
    <cellStyle name="Standard 4 4 5 2 4 6" xfId="27704"/>
    <cellStyle name="Standard 4 4 5 2 4 7" xfId="27705"/>
    <cellStyle name="Standard 4 4 5 2 5" xfId="27706"/>
    <cellStyle name="Standard 4 4 5 2 5 2" xfId="27707"/>
    <cellStyle name="Standard 4 4 5 2 5 2 2" xfId="27708"/>
    <cellStyle name="Standard 4 4 5 2 5 2 3" xfId="27709"/>
    <cellStyle name="Standard 4 4 5 2 5 3" xfId="27710"/>
    <cellStyle name="Standard 4 4 5 2 5 3 2" xfId="27711"/>
    <cellStyle name="Standard 4 4 5 2 5 3 3" xfId="27712"/>
    <cellStyle name="Standard 4 4 5 2 5 4" xfId="27713"/>
    <cellStyle name="Standard 4 4 5 2 5 4 2" xfId="27714"/>
    <cellStyle name="Standard 4 4 5 2 5 5" xfId="27715"/>
    <cellStyle name="Standard 4 4 5 2 5 6" xfId="27716"/>
    <cellStyle name="Standard 4 4 5 2 6" xfId="27717"/>
    <cellStyle name="Standard 4 4 5 2 6 2" xfId="27718"/>
    <cellStyle name="Standard 4 4 5 2 6 3" xfId="27719"/>
    <cellStyle name="Standard 4 4 5 2 7" xfId="27720"/>
    <cellStyle name="Standard 4 4 5 2 7 2" xfId="27721"/>
    <cellStyle name="Standard 4 4 5 2 7 3" xfId="27722"/>
    <cellStyle name="Standard 4 4 5 2 8" xfId="27723"/>
    <cellStyle name="Standard 4 4 5 2 8 2" xfId="27724"/>
    <cellStyle name="Standard 4 4 5 2 9" xfId="27725"/>
    <cellStyle name="Standard 4 4 5 3" xfId="27726"/>
    <cellStyle name="Standard 4 4 5 3 2" xfId="27727"/>
    <cellStyle name="Standard 4 4 5 3 2 2" xfId="27728"/>
    <cellStyle name="Standard 4 4 5 3 2 2 2" xfId="27729"/>
    <cellStyle name="Standard 4 4 5 3 2 2 2 2" xfId="27730"/>
    <cellStyle name="Standard 4 4 5 3 2 2 2 3" xfId="27731"/>
    <cellStyle name="Standard 4 4 5 3 2 2 3" xfId="27732"/>
    <cellStyle name="Standard 4 4 5 3 2 2 3 2" xfId="27733"/>
    <cellStyle name="Standard 4 4 5 3 2 2 3 3" xfId="27734"/>
    <cellStyle name="Standard 4 4 5 3 2 2 4" xfId="27735"/>
    <cellStyle name="Standard 4 4 5 3 2 2 4 2" xfId="27736"/>
    <cellStyle name="Standard 4 4 5 3 2 2 5" xfId="27737"/>
    <cellStyle name="Standard 4 4 5 3 2 2 6" xfId="27738"/>
    <cellStyle name="Standard 4 4 5 3 2 3" xfId="27739"/>
    <cellStyle name="Standard 4 4 5 3 2 3 2" xfId="27740"/>
    <cellStyle name="Standard 4 4 5 3 2 3 3" xfId="27741"/>
    <cellStyle name="Standard 4 4 5 3 2 4" xfId="27742"/>
    <cellStyle name="Standard 4 4 5 3 2 4 2" xfId="27743"/>
    <cellStyle name="Standard 4 4 5 3 2 4 3" xfId="27744"/>
    <cellStyle name="Standard 4 4 5 3 2 5" xfId="27745"/>
    <cellStyle name="Standard 4 4 5 3 2 5 2" xfId="27746"/>
    <cellStyle name="Standard 4 4 5 3 2 6" xfId="27747"/>
    <cellStyle name="Standard 4 4 5 3 2 7" xfId="27748"/>
    <cellStyle name="Standard 4 4 5 3 3" xfId="27749"/>
    <cellStyle name="Standard 4 4 5 3 3 2" xfId="27750"/>
    <cellStyle name="Standard 4 4 5 3 3 2 2" xfId="27751"/>
    <cellStyle name="Standard 4 4 5 3 3 2 3" xfId="27752"/>
    <cellStyle name="Standard 4 4 5 3 3 3" xfId="27753"/>
    <cellStyle name="Standard 4 4 5 3 3 3 2" xfId="27754"/>
    <cellStyle name="Standard 4 4 5 3 3 3 3" xfId="27755"/>
    <cellStyle name="Standard 4 4 5 3 3 4" xfId="27756"/>
    <cellStyle name="Standard 4 4 5 3 3 4 2" xfId="27757"/>
    <cellStyle name="Standard 4 4 5 3 3 5" xfId="27758"/>
    <cellStyle name="Standard 4 4 5 3 3 6" xfId="27759"/>
    <cellStyle name="Standard 4 4 5 3 4" xfId="27760"/>
    <cellStyle name="Standard 4 4 5 3 4 2" xfId="27761"/>
    <cellStyle name="Standard 4 4 5 3 4 3" xfId="27762"/>
    <cellStyle name="Standard 4 4 5 3 5" xfId="27763"/>
    <cellStyle name="Standard 4 4 5 3 5 2" xfId="27764"/>
    <cellStyle name="Standard 4 4 5 3 5 3" xfId="27765"/>
    <cellStyle name="Standard 4 4 5 3 6" xfId="27766"/>
    <cellStyle name="Standard 4 4 5 3 6 2" xfId="27767"/>
    <cellStyle name="Standard 4 4 5 3 7" xfId="27768"/>
    <cellStyle name="Standard 4 4 5 3 8" xfId="27769"/>
    <cellStyle name="Standard 4 4 5 4" xfId="27770"/>
    <cellStyle name="Standard 4 4 5 4 2" xfId="27771"/>
    <cellStyle name="Standard 4 4 5 4 2 2" xfId="27772"/>
    <cellStyle name="Standard 4 4 5 4 2 2 2" xfId="27773"/>
    <cellStyle name="Standard 4 4 5 4 2 2 2 2" xfId="27774"/>
    <cellStyle name="Standard 4 4 5 4 2 2 2 3" xfId="27775"/>
    <cellStyle name="Standard 4 4 5 4 2 2 3" xfId="27776"/>
    <cellStyle name="Standard 4 4 5 4 2 2 3 2" xfId="27777"/>
    <cellStyle name="Standard 4 4 5 4 2 2 3 3" xfId="27778"/>
    <cellStyle name="Standard 4 4 5 4 2 2 4" xfId="27779"/>
    <cellStyle name="Standard 4 4 5 4 2 2 4 2" xfId="27780"/>
    <cellStyle name="Standard 4 4 5 4 2 2 5" xfId="27781"/>
    <cellStyle name="Standard 4 4 5 4 2 2 6" xfId="27782"/>
    <cellStyle name="Standard 4 4 5 4 2 3" xfId="27783"/>
    <cellStyle name="Standard 4 4 5 4 2 3 2" xfId="27784"/>
    <cellStyle name="Standard 4 4 5 4 2 3 3" xfId="27785"/>
    <cellStyle name="Standard 4 4 5 4 2 4" xfId="27786"/>
    <cellStyle name="Standard 4 4 5 4 2 4 2" xfId="27787"/>
    <cellStyle name="Standard 4 4 5 4 2 4 3" xfId="27788"/>
    <cellStyle name="Standard 4 4 5 4 2 5" xfId="27789"/>
    <cellStyle name="Standard 4 4 5 4 2 5 2" xfId="27790"/>
    <cellStyle name="Standard 4 4 5 4 2 6" xfId="27791"/>
    <cellStyle name="Standard 4 4 5 4 2 7" xfId="27792"/>
    <cellStyle name="Standard 4 4 5 4 3" xfId="27793"/>
    <cellStyle name="Standard 4 4 5 4 3 2" xfId="27794"/>
    <cellStyle name="Standard 4 4 5 4 3 2 2" xfId="27795"/>
    <cellStyle name="Standard 4 4 5 4 3 2 3" xfId="27796"/>
    <cellStyle name="Standard 4 4 5 4 3 3" xfId="27797"/>
    <cellStyle name="Standard 4 4 5 4 3 3 2" xfId="27798"/>
    <cellStyle name="Standard 4 4 5 4 3 3 3" xfId="27799"/>
    <cellStyle name="Standard 4 4 5 4 3 4" xfId="27800"/>
    <cellStyle name="Standard 4 4 5 4 3 4 2" xfId="27801"/>
    <cellStyle name="Standard 4 4 5 4 3 5" xfId="27802"/>
    <cellStyle name="Standard 4 4 5 4 3 6" xfId="27803"/>
    <cellStyle name="Standard 4 4 5 4 4" xfId="27804"/>
    <cellStyle name="Standard 4 4 5 4 4 2" xfId="27805"/>
    <cellStyle name="Standard 4 4 5 4 4 3" xfId="27806"/>
    <cellStyle name="Standard 4 4 5 4 5" xfId="27807"/>
    <cellStyle name="Standard 4 4 5 4 5 2" xfId="27808"/>
    <cellStyle name="Standard 4 4 5 4 5 3" xfId="27809"/>
    <cellStyle name="Standard 4 4 5 4 6" xfId="27810"/>
    <cellStyle name="Standard 4 4 5 4 6 2" xfId="27811"/>
    <cellStyle name="Standard 4 4 5 4 7" xfId="27812"/>
    <cellStyle name="Standard 4 4 5 4 8" xfId="27813"/>
    <cellStyle name="Standard 4 4 5 5" xfId="27814"/>
    <cellStyle name="Standard 4 4 5 5 2" xfId="27815"/>
    <cellStyle name="Standard 4 4 5 5 2 2" xfId="27816"/>
    <cellStyle name="Standard 4 4 5 5 2 2 2" xfId="27817"/>
    <cellStyle name="Standard 4 4 5 5 2 2 3" xfId="27818"/>
    <cellStyle name="Standard 4 4 5 5 2 3" xfId="27819"/>
    <cellStyle name="Standard 4 4 5 5 2 3 2" xfId="27820"/>
    <cellStyle name="Standard 4 4 5 5 2 3 3" xfId="27821"/>
    <cellStyle name="Standard 4 4 5 5 2 4" xfId="27822"/>
    <cellStyle name="Standard 4 4 5 5 2 4 2" xfId="27823"/>
    <cellStyle name="Standard 4 4 5 5 2 5" xfId="27824"/>
    <cellStyle name="Standard 4 4 5 5 2 6" xfId="27825"/>
    <cellStyle name="Standard 4 4 5 5 3" xfId="27826"/>
    <cellStyle name="Standard 4 4 5 5 3 2" xfId="27827"/>
    <cellStyle name="Standard 4 4 5 5 3 3" xfId="27828"/>
    <cellStyle name="Standard 4 4 5 5 4" xfId="27829"/>
    <cellStyle name="Standard 4 4 5 5 4 2" xfId="27830"/>
    <cellStyle name="Standard 4 4 5 5 4 3" xfId="27831"/>
    <cellStyle name="Standard 4 4 5 5 5" xfId="27832"/>
    <cellStyle name="Standard 4 4 5 5 5 2" xfId="27833"/>
    <cellStyle name="Standard 4 4 5 5 6" xfId="27834"/>
    <cellStyle name="Standard 4 4 5 5 7" xfId="27835"/>
    <cellStyle name="Standard 4 4 5 6" xfId="27836"/>
    <cellStyle name="Standard 4 4 5 6 2" xfId="27837"/>
    <cellStyle name="Standard 4 4 5 6 2 2" xfId="27838"/>
    <cellStyle name="Standard 4 4 5 6 2 3" xfId="27839"/>
    <cellStyle name="Standard 4 4 5 6 3" xfId="27840"/>
    <cellStyle name="Standard 4 4 5 6 3 2" xfId="27841"/>
    <cellStyle name="Standard 4 4 5 6 3 3" xfId="27842"/>
    <cellStyle name="Standard 4 4 5 6 4" xfId="27843"/>
    <cellStyle name="Standard 4 4 5 6 4 2" xfId="27844"/>
    <cellStyle name="Standard 4 4 5 6 5" xfId="27845"/>
    <cellStyle name="Standard 4 4 5 6 6" xfId="27846"/>
    <cellStyle name="Standard 4 4 5 7" xfId="27847"/>
    <cellStyle name="Standard 4 4 5 7 2" xfId="27848"/>
    <cellStyle name="Standard 4 4 5 7 3" xfId="27849"/>
    <cellStyle name="Standard 4 4 5 8" xfId="27850"/>
    <cellStyle name="Standard 4 4 5 8 2" xfId="27851"/>
    <cellStyle name="Standard 4 4 5 8 3" xfId="27852"/>
    <cellStyle name="Standard 4 4 5 9" xfId="27853"/>
    <cellStyle name="Standard 4 4 5 9 2" xfId="27854"/>
    <cellStyle name="Standard 4 4 6" xfId="27855"/>
    <cellStyle name="Standard 4 4 6 10" xfId="27856"/>
    <cellStyle name="Standard 4 4 6 11" xfId="27857"/>
    <cellStyle name="Standard 4 4 6 2" xfId="27858"/>
    <cellStyle name="Standard 4 4 6 2 10" xfId="27859"/>
    <cellStyle name="Standard 4 4 6 2 2" xfId="27860"/>
    <cellStyle name="Standard 4 4 6 2 2 2" xfId="27861"/>
    <cellStyle name="Standard 4 4 6 2 2 2 2" xfId="27862"/>
    <cellStyle name="Standard 4 4 6 2 2 2 2 2" xfId="27863"/>
    <cellStyle name="Standard 4 4 6 2 2 2 2 2 2" xfId="27864"/>
    <cellStyle name="Standard 4 4 6 2 2 2 2 2 3" xfId="27865"/>
    <cellStyle name="Standard 4 4 6 2 2 2 2 3" xfId="27866"/>
    <cellStyle name="Standard 4 4 6 2 2 2 2 3 2" xfId="27867"/>
    <cellStyle name="Standard 4 4 6 2 2 2 2 3 3" xfId="27868"/>
    <cellStyle name="Standard 4 4 6 2 2 2 2 4" xfId="27869"/>
    <cellStyle name="Standard 4 4 6 2 2 2 2 4 2" xfId="27870"/>
    <cellStyle name="Standard 4 4 6 2 2 2 2 5" xfId="27871"/>
    <cellStyle name="Standard 4 4 6 2 2 2 2 6" xfId="27872"/>
    <cellStyle name="Standard 4 4 6 2 2 2 3" xfId="27873"/>
    <cellStyle name="Standard 4 4 6 2 2 2 3 2" xfId="27874"/>
    <cellStyle name="Standard 4 4 6 2 2 2 3 3" xfId="27875"/>
    <cellStyle name="Standard 4 4 6 2 2 2 4" xfId="27876"/>
    <cellStyle name="Standard 4 4 6 2 2 2 4 2" xfId="27877"/>
    <cellStyle name="Standard 4 4 6 2 2 2 4 3" xfId="27878"/>
    <cellStyle name="Standard 4 4 6 2 2 2 5" xfId="27879"/>
    <cellStyle name="Standard 4 4 6 2 2 2 5 2" xfId="27880"/>
    <cellStyle name="Standard 4 4 6 2 2 2 6" xfId="27881"/>
    <cellStyle name="Standard 4 4 6 2 2 2 7" xfId="27882"/>
    <cellStyle name="Standard 4 4 6 2 2 3" xfId="27883"/>
    <cellStyle name="Standard 4 4 6 2 2 3 2" xfId="27884"/>
    <cellStyle name="Standard 4 4 6 2 2 3 2 2" xfId="27885"/>
    <cellStyle name="Standard 4 4 6 2 2 3 2 3" xfId="27886"/>
    <cellStyle name="Standard 4 4 6 2 2 3 3" xfId="27887"/>
    <cellStyle name="Standard 4 4 6 2 2 3 3 2" xfId="27888"/>
    <cellStyle name="Standard 4 4 6 2 2 3 3 3" xfId="27889"/>
    <cellStyle name="Standard 4 4 6 2 2 3 4" xfId="27890"/>
    <cellStyle name="Standard 4 4 6 2 2 3 4 2" xfId="27891"/>
    <cellStyle name="Standard 4 4 6 2 2 3 5" xfId="27892"/>
    <cellStyle name="Standard 4 4 6 2 2 3 6" xfId="27893"/>
    <cellStyle name="Standard 4 4 6 2 2 4" xfId="27894"/>
    <cellStyle name="Standard 4 4 6 2 2 4 2" xfId="27895"/>
    <cellStyle name="Standard 4 4 6 2 2 4 3" xfId="27896"/>
    <cellStyle name="Standard 4 4 6 2 2 5" xfId="27897"/>
    <cellStyle name="Standard 4 4 6 2 2 5 2" xfId="27898"/>
    <cellStyle name="Standard 4 4 6 2 2 5 3" xfId="27899"/>
    <cellStyle name="Standard 4 4 6 2 2 6" xfId="27900"/>
    <cellStyle name="Standard 4 4 6 2 2 6 2" xfId="27901"/>
    <cellStyle name="Standard 4 4 6 2 2 7" xfId="27902"/>
    <cellStyle name="Standard 4 4 6 2 2 8" xfId="27903"/>
    <cellStyle name="Standard 4 4 6 2 3" xfId="27904"/>
    <cellStyle name="Standard 4 4 6 2 3 2" xfId="27905"/>
    <cellStyle name="Standard 4 4 6 2 3 2 2" xfId="27906"/>
    <cellStyle name="Standard 4 4 6 2 3 2 2 2" xfId="27907"/>
    <cellStyle name="Standard 4 4 6 2 3 2 2 2 2" xfId="27908"/>
    <cellStyle name="Standard 4 4 6 2 3 2 2 2 3" xfId="27909"/>
    <cellStyle name="Standard 4 4 6 2 3 2 2 3" xfId="27910"/>
    <cellStyle name="Standard 4 4 6 2 3 2 2 3 2" xfId="27911"/>
    <cellStyle name="Standard 4 4 6 2 3 2 2 3 3" xfId="27912"/>
    <cellStyle name="Standard 4 4 6 2 3 2 2 4" xfId="27913"/>
    <cellStyle name="Standard 4 4 6 2 3 2 2 4 2" xfId="27914"/>
    <cellStyle name="Standard 4 4 6 2 3 2 2 5" xfId="27915"/>
    <cellStyle name="Standard 4 4 6 2 3 2 2 6" xfId="27916"/>
    <cellStyle name="Standard 4 4 6 2 3 2 3" xfId="27917"/>
    <cellStyle name="Standard 4 4 6 2 3 2 3 2" xfId="27918"/>
    <cellStyle name="Standard 4 4 6 2 3 2 3 3" xfId="27919"/>
    <cellStyle name="Standard 4 4 6 2 3 2 4" xfId="27920"/>
    <cellStyle name="Standard 4 4 6 2 3 2 4 2" xfId="27921"/>
    <cellStyle name="Standard 4 4 6 2 3 2 4 3" xfId="27922"/>
    <cellStyle name="Standard 4 4 6 2 3 2 5" xfId="27923"/>
    <cellStyle name="Standard 4 4 6 2 3 2 5 2" xfId="27924"/>
    <cellStyle name="Standard 4 4 6 2 3 2 6" xfId="27925"/>
    <cellStyle name="Standard 4 4 6 2 3 2 7" xfId="27926"/>
    <cellStyle name="Standard 4 4 6 2 3 3" xfId="27927"/>
    <cellStyle name="Standard 4 4 6 2 3 3 2" xfId="27928"/>
    <cellStyle name="Standard 4 4 6 2 3 3 2 2" xfId="27929"/>
    <cellStyle name="Standard 4 4 6 2 3 3 2 3" xfId="27930"/>
    <cellStyle name="Standard 4 4 6 2 3 3 3" xfId="27931"/>
    <cellStyle name="Standard 4 4 6 2 3 3 3 2" xfId="27932"/>
    <cellStyle name="Standard 4 4 6 2 3 3 3 3" xfId="27933"/>
    <cellStyle name="Standard 4 4 6 2 3 3 4" xfId="27934"/>
    <cellStyle name="Standard 4 4 6 2 3 3 4 2" xfId="27935"/>
    <cellStyle name="Standard 4 4 6 2 3 3 5" xfId="27936"/>
    <cellStyle name="Standard 4 4 6 2 3 3 6" xfId="27937"/>
    <cellStyle name="Standard 4 4 6 2 3 4" xfId="27938"/>
    <cellStyle name="Standard 4 4 6 2 3 4 2" xfId="27939"/>
    <cellStyle name="Standard 4 4 6 2 3 4 3" xfId="27940"/>
    <cellStyle name="Standard 4 4 6 2 3 5" xfId="27941"/>
    <cellStyle name="Standard 4 4 6 2 3 5 2" xfId="27942"/>
    <cellStyle name="Standard 4 4 6 2 3 5 3" xfId="27943"/>
    <cellStyle name="Standard 4 4 6 2 3 6" xfId="27944"/>
    <cellStyle name="Standard 4 4 6 2 3 6 2" xfId="27945"/>
    <cellStyle name="Standard 4 4 6 2 3 7" xfId="27946"/>
    <cellStyle name="Standard 4 4 6 2 3 8" xfId="27947"/>
    <cellStyle name="Standard 4 4 6 2 4" xfId="27948"/>
    <cellStyle name="Standard 4 4 6 2 4 2" xfId="27949"/>
    <cellStyle name="Standard 4 4 6 2 4 2 2" xfId="27950"/>
    <cellStyle name="Standard 4 4 6 2 4 2 2 2" xfId="27951"/>
    <cellStyle name="Standard 4 4 6 2 4 2 2 3" xfId="27952"/>
    <cellStyle name="Standard 4 4 6 2 4 2 3" xfId="27953"/>
    <cellStyle name="Standard 4 4 6 2 4 2 3 2" xfId="27954"/>
    <cellStyle name="Standard 4 4 6 2 4 2 3 3" xfId="27955"/>
    <cellStyle name="Standard 4 4 6 2 4 2 4" xfId="27956"/>
    <cellStyle name="Standard 4 4 6 2 4 2 4 2" xfId="27957"/>
    <cellStyle name="Standard 4 4 6 2 4 2 5" xfId="27958"/>
    <cellStyle name="Standard 4 4 6 2 4 2 6" xfId="27959"/>
    <cellStyle name="Standard 4 4 6 2 4 3" xfId="27960"/>
    <cellStyle name="Standard 4 4 6 2 4 3 2" xfId="27961"/>
    <cellStyle name="Standard 4 4 6 2 4 3 3" xfId="27962"/>
    <cellStyle name="Standard 4 4 6 2 4 4" xfId="27963"/>
    <cellStyle name="Standard 4 4 6 2 4 4 2" xfId="27964"/>
    <cellStyle name="Standard 4 4 6 2 4 4 3" xfId="27965"/>
    <cellStyle name="Standard 4 4 6 2 4 5" xfId="27966"/>
    <cellStyle name="Standard 4 4 6 2 4 5 2" xfId="27967"/>
    <cellStyle name="Standard 4 4 6 2 4 6" xfId="27968"/>
    <cellStyle name="Standard 4 4 6 2 4 7" xfId="27969"/>
    <cellStyle name="Standard 4 4 6 2 5" xfId="27970"/>
    <cellStyle name="Standard 4 4 6 2 5 2" xfId="27971"/>
    <cellStyle name="Standard 4 4 6 2 5 2 2" xfId="27972"/>
    <cellStyle name="Standard 4 4 6 2 5 2 3" xfId="27973"/>
    <cellStyle name="Standard 4 4 6 2 5 3" xfId="27974"/>
    <cellStyle name="Standard 4 4 6 2 5 3 2" xfId="27975"/>
    <cellStyle name="Standard 4 4 6 2 5 3 3" xfId="27976"/>
    <cellStyle name="Standard 4 4 6 2 5 4" xfId="27977"/>
    <cellStyle name="Standard 4 4 6 2 5 4 2" xfId="27978"/>
    <cellStyle name="Standard 4 4 6 2 5 5" xfId="27979"/>
    <cellStyle name="Standard 4 4 6 2 5 6" xfId="27980"/>
    <cellStyle name="Standard 4 4 6 2 6" xfId="27981"/>
    <cellStyle name="Standard 4 4 6 2 6 2" xfId="27982"/>
    <cellStyle name="Standard 4 4 6 2 6 3" xfId="27983"/>
    <cellStyle name="Standard 4 4 6 2 7" xfId="27984"/>
    <cellStyle name="Standard 4 4 6 2 7 2" xfId="27985"/>
    <cellStyle name="Standard 4 4 6 2 7 3" xfId="27986"/>
    <cellStyle name="Standard 4 4 6 2 8" xfId="27987"/>
    <cellStyle name="Standard 4 4 6 2 8 2" xfId="27988"/>
    <cellStyle name="Standard 4 4 6 2 9" xfId="27989"/>
    <cellStyle name="Standard 4 4 6 3" xfId="27990"/>
    <cellStyle name="Standard 4 4 6 3 2" xfId="27991"/>
    <cellStyle name="Standard 4 4 6 3 2 2" xfId="27992"/>
    <cellStyle name="Standard 4 4 6 3 2 2 2" xfId="27993"/>
    <cellStyle name="Standard 4 4 6 3 2 2 2 2" xfId="27994"/>
    <cellStyle name="Standard 4 4 6 3 2 2 2 3" xfId="27995"/>
    <cellStyle name="Standard 4 4 6 3 2 2 3" xfId="27996"/>
    <cellStyle name="Standard 4 4 6 3 2 2 3 2" xfId="27997"/>
    <cellStyle name="Standard 4 4 6 3 2 2 3 3" xfId="27998"/>
    <cellStyle name="Standard 4 4 6 3 2 2 4" xfId="27999"/>
    <cellStyle name="Standard 4 4 6 3 2 2 4 2" xfId="28000"/>
    <cellStyle name="Standard 4 4 6 3 2 2 5" xfId="28001"/>
    <cellStyle name="Standard 4 4 6 3 2 2 6" xfId="28002"/>
    <cellStyle name="Standard 4 4 6 3 2 3" xfId="28003"/>
    <cellStyle name="Standard 4 4 6 3 2 3 2" xfId="28004"/>
    <cellStyle name="Standard 4 4 6 3 2 3 3" xfId="28005"/>
    <cellStyle name="Standard 4 4 6 3 2 4" xfId="28006"/>
    <cellStyle name="Standard 4 4 6 3 2 4 2" xfId="28007"/>
    <cellStyle name="Standard 4 4 6 3 2 4 3" xfId="28008"/>
    <cellStyle name="Standard 4 4 6 3 2 5" xfId="28009"/>
    <cellStyle name="Standard 4 4 6 3 2 5 2" xfId="28010"/>
    <cellStyle name="Standard 4 4 6 3 2 6" xfId="28011"/>
    <cellStyle name="Standard 4 4 6 3 2 7" xfId="28012"/>
    <cellStyle name="Standard 4 4 6 3 3" xfId="28013"/>
    <cellStyle name="Standard 4 4 6 3 3 2" xfId="28014"/>
    <cellStyle name="Standard 4 4 6 3 3 2 2" xfId="28015"/>
    <cellStyle name="Standard 4 4 6 3 3 2 3" xfId="28016"/>
    <cellStyle name="Standard 4 4 6 3 3 3" xfId="28017"/>
    <cellStyle name="Standard 4 4 6 3 3 3 2" xfId="28018"/>
    <cellStyle name="Standard 4 4 6 3 3 3 3" xfId="28019"/>
    <cellStyle name="Standard 4 4 6 3 3 4" xfId="28020"/>
    <cellStyle name="Standard 4 4 6 3 3 4 2" xfId="28021"/>
    <cellStyle name="Standard 4 4 6 3 3 5" xfId="28022"/>
    <cellStyle name="Standard 4 4 6 3 3 6" xfId="28023"/>
    <cellStyle name="Standard 4 4 6 3 4" xfId="28024"/>
    <cellStyle name="Standard 4 4 6 3 4 2" xfId="28025"/>
    <cellStyle name="Standard 4 4 6 3 4 3" xfId="28026"/>
    <cellStyle name="Standard 4 4 6 3 5" xfId="28027"/>
    <cellStyle name="Standard 4 4 6 3 5 2" xfId="28028"/>
    <cellStyle name="Standard 4 4 6 3 5 3" xfId="28029"/>
    <cellStyle name="Standard 4 4 6 3 6" xfId="28030"/>
    <cellStyle name="Standard 4 4 6 3 6 2" xfId="28031"/>
    <cellStyle name="Standard 4 4 6 3 7" xfId="28032"/>
    <cellStyle name="Standard 4 4 6 3 8" xfId="28033"/>
    <cellStyle name="Standard 4 4 6 4" xfId="28034"/>
    <cellStyle name="Standard 4 4 6 4 2" xfId="28035"/>
    <cellStyle name="Standard 4 4 6 4 2 2" xfId="28036"/>
    <cellStyle name="Standard 4 4 6 4 2 2 2" xfId="28037"/>
    <cellStyle name="Standard 4 4 6 4 2 2 2 2" xfId="28038"/>
    <cellStyle name="Standard 4 4 6 4 2 2 2 3" xfId="28039"/>
    <cellStyle name="Standard 4 4 6 4 2 2 3" xfId="28040"/>
    <cellStyle name="Standard 4 4 6 4 2 2 3 2" xfId="28041"/>
    <cellStyle name="Standard 4 4 6 4 2 2 3 3" xfId="28042"/>
    <cellStyle name="Standard 4 4 6 4 2 2 4" xfId="28043"/>
    <cellStyle name="Standard 4 4 6 4 2 2 4 2" xfId="28044"/>
    <cellStyle name="Standard 4 4 6 4 2 2 5" xfId="28045"/>
    <cellStyle name="Standard 4 4 6 4 2 2 6" xfId="28046"/>
    <cellStyle name="Standard 4 4 6 4 2 3" xfId="28047"/>
    <cellStyle name="Standard 4 4 6 4 2 3 2" xfId="28048"/>
    <cellStyle name="Standard 4 4 6 4 2 3 3" xfId="28049"/>
    <cellStyle name="Standard 4 4 6 4 2 4" xfId="28050"/>
    <cellStyle name="Standard 4 4 6 4 2 4 2" xfId="28051"/>
    <cellStyle name="Standard 4 4 6 4 2 4 3" xfId="28052"/>
    <cellStyle name="Standard 4 4 6 4 2 5" xfId="28053"/>
    <cellStyle name="Standard 4 4 6 4 2 5 2" xfId="28054"/>
    <cellStyle name="Standard 4 4 6 4 2 6" xfId="28055"/>
    <cellStyle name="Standard 4 4 6 4 2 7" xfId="28056"/>
    <cellStyle name="Standard 4 4 6 4 3" xfId="28057"/>
    <cellStyle name="Standard 4 4 6 4 3 2" xfId="28058"/>
    <cellStyle name="Standard 4 4 6 4 3 2 2" xfId="28059"/>
    <cellStyle name="Standard 4 4 6 4 3 2 3" xfId="28060"/>
    <cellStyle name="Standard 4 4 6 4 3 3" xfId="28061"/>
    <cellStyle name="Standard 4 4 6 4 3 3 2" xfId="28062"/>
    <cellStyle name="Standard 4 4 6 4 3 3 3" xfId="28063"/>
    <cellStyle name="Standard 4 4 6 4 3 4" xfId="28064"/>
    <cellStyle name="Standard 4 4 6 4 3 4 2" xfId="28065"/>
    <cellStyle name="Standard 4 4 6 4 3 5" xfId="28066"/>
    <cellStyle name="Standard 4 4 6 4 3 6" xfId="28067"/>
    <cellStyle name="Standard 4 4 6 4 4" xfId="28068"/>
    <cellStyle name="Standard 4 4 6 4 4 2" xfId="28069"/>
    <cellStyle name="Standard 4 4 6 4 4 3" xfId="28070"/>
    <cellStyle name="Standard 4 4 6 4 5" xfId="28071"/>
    <cellStyle name="Standard 4 4 6 4 5 2" xfId="28072"/>
    <cellStyle name="Standard 4 4 6 4 5 3" xfId="28073"/>
    <cellStyle name="Standard 4 4 6 4 6" xfId="28074"/>
    <cellStyle name="Standard 4 4 6 4 6 2" xfId="28075"/>
    <cellStyle name="Standard 4 4 6 4 7" xfId="28076"/>
    <cellStyle name="Standard 4 4 6 4 8" xfId="28077"/>
    <cellStyle name="Standard 4 4 6 5" xfId="28078"/>
    <cellStyle name="Standard 4 4 6 5 2" xfId="28079"/>
    <cellStyle name="Standard 4 4 6 5 2 2" xfId="28080"/>
    <cellStyle name="Standard 4 4 6 5 2 2 2" xfId="28081"/>
    <cellStyle name="Standard 4 4 6 5 2 2 3" xfId="28082"/>
    <cellStyle name="Standard 4 4 6 5 2 3" xfId="28083"/>
    <cellStyle name="Standard 4 4 6 5 2 3 2" xfId="28084"/>
    <cellStyle name="Standard 4 4 6 5 2 3 3" xfId="28085"/>
    <cellStyle name="Standard 4 4 6 5 2 4" xfId="28086"/>
    <cellStyle name="Standard 4 4 6 5 2 4 2" xfId="28087"/>
    <cellStyle name="Standard 4 4 6 5 2 5" xfId="28088"/>
    <cellStyle name="Standard 4 4 6 5 2 6" xfId="28089"/>
    <cellStyle name="Standard 4 4 6 5 3" xfId="28090"/>
    <cellStyle name="Standard 4 4 6 5 3 2" xfId="28091"/>
    <cellStyle name="Standard 4 4 6 5 3 3" xfId="28092"/>
    <cellStyle name="Standard 4 4 6 5 4" xfId="28093"/>
    <cellStyle name="Standard 4 4 6 5 4 2" xfId="28094"/>
    <cellStyle name="Standard 4 4 6 5 4 3" xfId="28095"/>
    <cellStyle name="Standard 4 4 6 5 5" xfId="28096"/>
    <cellStyle name="Standard 4 4 6 5 5 2" xfId="28097"/>
    <cellStyle name="Standard 4 4 6 5 6" xfId="28098"/>
    <cellStyle name="Standard 4 4 6 5 7" xfId="28099"/>
    <cellStyle name="Standard 4 4 6 6" xfId="28100"/>
    <cellStyle name="Standard 4 4 6 6 2" xfId="28101"/>
    <cellStyle name="Standard 4 4 6 6 2 2" xfId="28102"/>
    <cellStyle name="Standard 4 4 6 6 2 3" xfId="28103"/>
    <cellStyle name="Standard 4 4 6 6 3" xfId="28104"/>
    <cellStyle name="Standard 4 4 6 6 3 2" xfId="28105"/>
    <cellStyle name="Standard 4 4 6 6 3 3" xfId="28106"/>
    <cellStyle name="Standard 4 4 6 6 4" xfId="28107"/>
    <cellStyle name="Standard 4 4 6 6 4 2" xfId="28108"/>
    <cellStyle name="Standard 4 4 6 6 5" xfId="28109"/>
    <cellStyle name="Standard 4 4 6 6 6" xfId="28110"/>
    <cellStyle name="Standard 4 4 6 7" xfId="28111"/>
    <cellStyle name="Standard 4 4 6 7 2" xfId="28112"/>
    <cellStyle name="Standard 4 4 6 7 3" xfId="28113"/>
    <cellStyle name="Standard 4 4 6 8" xfId="28114"/>
    <cellStyle name="Standard 4 4 6 8 2" xfId="28115"/>
    <cellStyle name="Standard 4 4 6 8 3" xfId="28116"/>
    <cellStyle name="Standard 4 4 6 9" xfId="28117"/>
    <cellStyle name="Standard 4 4 6 9 2" xfId="28118"/>
    <cellStyle name="Standard 4 4 7" xfId="28119"/>
    <cellStyle name="Standard 4 4 7 10" xfId="28120"/>
    <cellStyle name="Standard 4 4 7 2" xfId="28121"/>
    <cellStyle name="Standard 4 4 7 2 2" xfId="28122"/>
    <cellStyle name="Standard 4 4 7 2 2 2" xfId="28123"/>
    <cellStyle name="Standard 4 4 7 2 2 2 2" xfId="28124"/>
    <cellStyle name="Standard 4 4 7 2 2 2 2 2" xfId="28125"/>
    <cellStyle name="Standard 4 4 7 2 2 2 2 3" xfId="28126"/>
    <cellStyle name="Standard 4 4 7 2 2 2 3" xfId="28127"/>
    <cellStyle name="Standard 4 4 7 2 2 2 3 2" xfId="28128"/>
    <cellStyle name="Standard 4 4 7 2 2 2 3 3" xfId="28129"/>
    <cellStyle name="Standard 4 4 7 2 2 2 4" xfId="28130"/>
    <cellStyle name="Standard 4 4 7 2 2 2 4 2" xfId="28131"/>
    <cellStyle name="Standard 4 4 7 2 2 2 5" xfId="28132"/>
    <cellStyle name="Standard 4 4 7 2 2 2 6" xfId="28133"/>
    <cellStyle name="Standard 4 4 7 2 2 3" xfId="28134"/>
    <cellStyle name="Standard 4 4 7 2 2 3 2" xfId="28135"/>
    <cellStyle name="Standard 4 4 7 2 2 3 3" xfId="28136"/>
    <cellStyle name="Standard 4 4 7 2 2 4" xfId="28137"/>
    <cellStyle name="Standard 4 4 7 2 2 4 2" xfId="28138"/>
    <cellStyle name="Standard 4 4 7 2 2 4 3" xfId="28139"/>
    <cellStyle name="Standard 4 4 7 2 2 5" xfId="28140"/>
    <cellStyle name="Standard 4 4 7 2 2 5 2" xfId="28141"/>
    <cellStyle name="Standard 4 4 7 2 2 6" xfId="28142"/>
    <cellStyle name="Standard 4 4 7 2 2 7" xfId="28143"/>
    <cellStyle name="Standard 4 4 7 2 3" xfId="28144"/>
    <cellStyle name="Standard 4 4 7 2 3 2" xfId="28145"/>
    <cellStyle name="Standard 4 4 7 2 3 2 2" xfId="28146"/>
    <cellStyle name="Standard 4 4 7 2 3 2 3" xfId="28147"/>
    <cellStyle name="Standard 4 4 7 2 3 3" xfId="28148"/>
    <cellStyle name="Standard 4 4 7 2 3 3 2" xfId="28149"/>
    <cellStyle name="Standard 4 4 7 2 3 3 3" xfId="28150"/>
    <cellStyle name="Standard 4 4 7 2 3 4" xfId="28151"/>
    <cellStyle name="Standard 4 4 7 2 3 4 2" xfId="28152"/>
    <cellStyle name="Standard 4 4 7 2 3 5" xfId="28153"/>
    <cellStyle name="Standard 4 4 7 2 3 6" xfId="28154"/>
    <cellStyle name="Standard 4 4 7 2 4" xfId="28155"/>
    <cellStyle name="Standard 4 4 7 2 4 2" xfId="28156"/>
    <cellStyle name="Standard 4 4 7 2 4 3" xfId="28157"/>
    <cellStyle name="Standard 4 4 7 2 5" xfId="28158"/>
    <cellStyle name="Standard 4 4 7 2 5 2" xfId="28159"/>
    <cellStyle name="Standard 4 4 7 2 5 3" xfId="28160"/>
    <cellStyle name="Standard 4 4 7 2 6" xfId="28161"/>
    <cellStyle name="Standard 4 4 7 2 6 2" xfId="28162"/>
    <cellStyle name="Standard 4 4 7 2 7" xfId="28163"/>
    <cellStyle name="Standard 4 4 7 2 8" xfId="28164"/>
    <cellStyle name="Standard 4 4 7 3" xfId="28165"/>
    <cellStyle name="Standard 4 4 7 3 2" xfId="28166"/>
    <cellStyle name="Standard 4 4 7 3 2 2" xfId="28167"/>
    <cellStyle name="Standard 4 4 7 3 2 2 2" xfId="28168"/>
    <cellStyle name="Standard 4 4 7 3 2 2 2 2" xfId="28169"/>
    <cellStyle name="Standard 4 4 7 3 2 2 2 3" xfId="28170"/>
    <cellStyle name="Standard 4 4 7 3 2 2 3" xfId="28171"/>
    <cellStyle name="Standard 4 4 7 3 2 2 3 2" xfId="28172"/>
    <cellStyle name="Standard 4 4 7 3 2 2 3 3" xfId="28173"/>
    <cellStyle name="Standard 4 4 7 3 2 2 4" xfId="28174"/>
    <cellStyle name="Standard 4 4 7 3 2 2 4 2" xfId="28175"/>
    <cellStyle name="Standard 4 4 7 3 2 2 5" xfId="28176"/>
    <cellStyle name="Standard 4 4 7 3 2 2 6" xfId="28177"/>
    <cellStyle name="Standard 4 4 7 3 2 3" xfId="28178"/>
    <cellStyle name="Standard 4 4 7 3 2 3 2" xfId="28179"/>
    <cellStyle name="Standard 4 4 7 3 2 3 3" xfId="28180"/>
    <cellStyle name="Standard 4 4 7 3 2 4" xfId="28181"/>
    <cellStyle name="Standard 4 4 7 3 2 4 2" xfId="28182"/>
    <cellStyle name="Standard 4 4 7 3 2 4 3" xfId="28183"/>
    <cellStyle name="Standard 4 4 7 3 2 5" xfId="28184"/>
    <cellStyle name="Standard 4 4 7 3 2 5 2" xfId="28185"/>
    <cellStyle name="Standard 4 4 7 3 2 6" xfId="28186"/>
    <cellStyle name="Standard 4 4 7 3 2 7" xfId="28187"/>
    <cellStyle name="Standard 4 4 7 3 3" xfId="28188"/>
    <cellStyle name="Standard 4 4 7 3 3 2" xfId="28189"/>
    <cellStyle name="Standard 4 4 7 3 3 2 2" xfId="28190"/>
    <cellStyle name="Standard 4 4 7 3 3 2 3" xfId="28191"/>
    <cellStyle name="Standard 4 4 7 3 3 3" xfId="28192"/>
    <cellStyle name="Standard 4 4 7 3 3 3 2" xfId="28193"/>
    <cellStyle name="Standard 4 4 7 3 3 3 3" xfId="28194"/>
    <cellStyle name="Standard 4 4 7 3 3 4" xfId="28195"/>
    <cellStyle name="Standard 4 4 7 3 3 4 2" xfId="28196"/>
    <cellStyle name="Standard 4 4 7 3 3 5" xfId="28197"/>
    <cellStyle name="Standard 4 4 7 3 3 6" xfId="28198"/>
    <cellStyle name="Standard 4 4 7 3 4" xfId="28199"/>
    <cellStyle name="Standard 4 4 7 3 4 2" xfId="28200"/>
    <cellStyle name="Standard 4 4 7 3 4 3" xfId="28201"/>
    <cellStyle name="Standard 4 4 7 3 5" xfId="28202"/>
    <cellStyle name="Standard 4 4 7 3 5 2" xfId="28203"/>
    <cellStyle name="Standard 4 4 7 3 5 3" xfId="28204"/>
    <cellStyle name="Standard 4 4 7 3 6" xfId="28205"/>
    <cellStyle name="Standard 4 4 7 3 6 2" xfId="28206"/>
    <cellStyle name="Standard 4 4 7 3 7" xfId="28207"/>
    <cellStyle name="Standard 4 4 7 3 8" xfId="28208"/>
    <cellStyle name="Standard 4 4 7 4" xfId="28209"/>
    <cellStyle name="Standard 4 4 7 4 2" xfId="28210"/>
    <cellStyle name="Standard 4 4 7 4 2 2" xfId="28211"/>
    <cellStyle name="Standard 4 4 7 4 2 2 2" xfId="28212"/>
    <cellStyle name="Standard 4 4 7 4 2 2 3" xfId="28213"/>
    <cellStyle name="Standard 4 4 7 4 2 3" xfId="28214"/>
    <cellStyle name="Standard 4 4 7 4 2 3 2" xfId="28215"/>
    <cellStyle name="Standard 4 4 7 4 2 3 3" xfId="28216"/>
    <cellStyle name="Standard 4 4 7 4 2 4" xfId="28217"/>
    <cellStyle name="Standard 4 4 7 4 2 4 2" xfId="28218"/>
    <cellStyle name="Standard 4 4 7 4 2 5" xfId="28219"/>
    <cellStyle name="Standard 4 4 7 4 2 6" xfId="28220"/>
    <cellStyle name="Standard 4 4 7 4 3" xfId="28221"/>
    <cellStyle name="Standard 4 4 7 4 3 2" xfId="28222"/>
    <cellStyle name="Standard 4 4 7 4 3 3" xfId="28223"/>
    <cellStyle name="Standard 4 4 7 4 4" xfId="28224"/>
    <cellStyle name="Standard 4 4 7 4 4 2" xfId="28225"/>
    <cellStyle name="Standard 4 4 7 4 4 3" xfId="28226"/>
    <cellStyle name="Standard 4 4 7 4 5" xfId="28227"/>
    <cellStyle name="Standard 4 4 7 4 5 2" xfId="28228"/>
    <cellStyle name="Standard 4 4 7 4 6" xfId="28229"/>
    <cellStyle name="Standard 4 4 7 4 7" xfId="28230"/>
    <cellStyle name="Standard 4 4 7 5" xfId="28231"/>
    <cellStyle name="Standard 4 4 7 5 2" xfId="28232"/>
    <cellStyle name="Standard 4 4 7 5 2 2" xfId="28233"/>
    <cellStyle name="Standard 4 4 7 5 2 3" xfId="28234"/>
    <cellStyle name="Standard 4 4 7 5 3" xfId="28235"/>
    <cellStyle name="Standard 4 4 7 5 3 2" xfId="28236"/>
    <cellStyle name="Standard 4 4 7 5 3 3" xfId="28237"/>
    <cellStyle name="Standard 4 4 7 5 4" xfId="28238"/>
    <cellStyle name="Standard 4 4 7 5 4 2" xfId="28239"/>
    <cellStyle name="Standard 4 4 7 5 5" xfId="28240"/>
    <cellStyle name="Standard 4 4 7 5 6" xfId="28241"/>
    <cellStyle name="Standard 4 4 7 6" xfId="28242"/>
    <cellStyle name="Standard 4 4 7 6 2" xfId="28243"/>
    <cellStyle name="Standard 4 4 7 6 3" xfId="28244"/>
    <cellStyle name="Standard 4 4 7 7" xfId="28245"/>
    <cellStyle name="Standard 4 4 7 7 2" xfId="28246"/>
    <cellStyle name="Standard 4 4 7 7 3" xfId="28247"/>
    <cellStyle name="Standard 4 4 7 8" xfId="28248"/>
    <cellStyle name="Standard 4 4 7 8 2" xfId="28249"/>
    <cellStyle name="Standard 4 4 7 9" xfId="28250"/>
    <cellStyle name="Standard 4 4 8" xfId="28251"/>
    <cellStyle name="Standard 4 4 8 2" xfId="28252"/>
    <cellStyle name="Standard 4 4 8 2 2" xfId="28253"/>
    <cellStyle name="Standard 4 4 8 2 2 2" xfId="28254"/>
    <cellStyle name="Standard 4 4 8 2 2 2 2" xfId="28255"/>
    <cellStyle name="Standard 4 4 8 2 2 2 2 2" xfId="28256"/>
    <cellStyle name="Standard 4 4 8 2 2 2 2 3" xfId="28257"/>
    <cellStyle name="Standard 4 4 8 2 2 2 3" xfId="28258"/>
    <cellStyle name="Standard 4 4 8 2 2 2 3 2" xfId="28259"/>
    <cellStyle name="Standard 4 4 8 2 2 2 3 3" xfId="28260"/>
    <cellStyle name="Standard 4 4 8 2 2 2 4" xfId="28261"/>
    <cellStyle name="Standard 4 4 8 2 2 2 4 2" xfId="28262"/>
    <cellStyle name="Standard 4 4 8 2 2 2 5" xfId="28263"/>
    <cellStyle name="Standard 4 4 8 2 2 2 6" xfId="28264"/>
    <cellStyle name="Standard 4 4 8 2 2 3" xfId="28265"/>
    <cellStyle name="Standard 4 4 8 2 2 3 2" xfId="28266"/>
    <cellStyle name="Standard 4 4 8 2 2 3 3" xfId="28267"/>
    <cellStyle name="Standard 4 4 8 2 2 4" xfId="28268"/>
    <cellStyle name="Standard 4 4 8 2 2 4 2" xfId="28269"/>
    <cellStyle name="Standard 4 4 8 2 2 4 3" xfId="28270"/>
    <cellStyle name="Standard 4 4 8 2 2 5" xfId="28271"/>
    <cellStyle name="Standard 4 4 8 2 2 5 2" xfId="28272"/>
    <cellStyle name="Standard 4 4 8 2 2 6" xfId="28273"/>
    <cellStyle name="Standard 4 4 8 2 2 7" xfId="28274"/>
    <cellStyle name="Standard 4 4 8 2 3" xfId="28275"/>
    <cellStyle name="Standard 4 4 8 2 3 2" xfId="28276"/>
    <cellStyle name="Standard 4 4 8 2 3 2 2" xfId="28277"/>
    <cellStyle name="Standard 4 4 8 2 3 2 3" xfId="28278"/>
    <cellStyle name="Standard 4 4 8 2 3 3" xfId="28279"/>
    <cellStyle name="Standard 4 4 8 2 3 3 2" xfId="28280"/>
    <cellStyle name="Standard 4 4 8 2 3 3 3" xfId="28281"/>
    <cellStyle name="Standard 4 4 8 2 3 4" xfId="28282"/>
    <cellStyle name="Standard 4 4 8 2 3 4 2" xfId="28283"/>
    <cellStyle name="Standard 4 4 8 2 3 5" xfId="28284"/>
    <cellStyle name="Standard 4 4 8 2 3 6" xfId="28285"/>
    <cellStyle name="Standard 4 4 8 2 4" xfId="28286"/>
    <cellStyle name="Standard 4 4 8 2 4 2" xfId="28287"/>
    <cellStyle name="Standard 4 4 8 2 4 3" xfId="28288"/>
    <cellStyle name="Standard 4 4 8 2 5" xfId="28289"/>
    <cellStyle name="Standard 4 4 8 2 5 2" xfId="28290"/>
    <cellStyle name="Standard 4 4 8 2 5 3" xfId="28291"/>
    <cellStyle name="Standard 4 4 8 2 6" xfId="28292"/>
    <cellStyle name="Standard 4 4 8 2 6 2" xfId="28293"/>
    <cellStyle name="Standard 4 4 8 2 7" xfId="28294"/>
    <cellStyle name="Standard 4 4 8 2 8" xfId="28295"/>
    <cellStyle name="Standard 4 4 8 3" xfId="28296"/>
    <cellStyle name="Standard 4 4 8 3 2" xfId="28297"/>
    <cellStyle name="Standard 4 4 8 3 2 2" xfId="28298"/>
    <cellStyle name="Standard 4 4 8 3 2 2 2" xfId="28299"/>
    <cellStyle name="Standard 4 4 8 3 2 2 3" xfId="28300"/>
    <cellStyle name="Standard 4 4 8 3 2 3" xfId="28301"/>
    <cellStyle name="Standard 4 4 8 3 2 3 2" xfId="28302"/>
    <cellStyle name="Standard 4 4 8 3 2 3 3" xfId="28303"/>
    <cellStyle name="Standard 4 4 8 3 2 4" xfId="28304"/>
    <cellStyle name="Standard 4 4 8 3 2 4 2" xfId="28305"/>
    <cellStyle name="Standard 4 4 8 3 2 5" xfId="28306"/>
    <cellStyle name="Standard 4 4 8 3 2 6" xfId="28307"/>
    <cellStyle name="Standard 4 4 8 3 3" xfId="28308"/>
    <cellStyle name="Standard 4 4 8 3 3 2" xfId="28309"/>
    <cellStyle name="Standard 4 4 8 3 3 3" xfId="28310"/>
    <cellStyle name="Standard 4 4 8 3 4" xfId="28311"/>
    <cellStyle name="Standard 4 4 8 3 4 2" xfId="28312"/>
    <cellStyle name="Standard 4 4 8 3 4 3" xfId="28313"/>
    <cellStyle name="Standard 4 4 8 3 5" xfId="28314"/>
    <cellStyle name="Standard 4 4 8 3 5 2" xfId="28315"/>
    <cellStyle name="Standard 4 4 8 3 6" xfId="28316"/>
    <cellStyle name="Standard 4 4 8 3 7" xfId="28317"/>
    <cellStyle name="Standard 4 4 8 4" xfId="28318"/>
    <cellStyle name="Standard 4 4 8 4 2" xfId="28319"/>
    <cellStyle name="Standard 4 4 8 4 2 2" xfId="28320"/>
    <cellStyle name="Standard 4 4 8 4 2 3" xfId="28321"/>
    <cellStyle name="Standard 4 4 8 4 3" xfId="28322"/>
    <cellStyle name="Standard 4 4 8 4 3 2" xfId="28323"/>
    <cellStyle name="Standard 4 4 8 4 3 3" xfId="28324"/>
    <cellStyle name="Standard 4 4 8 4 4" xfId="28325"/>
    <cellStyle name="Standard 4 4 8 4 4 2" xfId="28326"/>
    <cellStyle name="Standard 4 4 8 4 5" xfId="28327"/>
    <cellStyle name="Standard 4 4 8 4 6" xfId="28328"/>
    <cellStyle name="Standard 4 4 8 5" xfId="28329"/>
    <cellStyle name="Standard 4 4 8 5 2" xfId="28330"/>
    <cellStyle name="Standard 4 4 8 5 3" xfId="28331"/>
    <cellStyle name="Standard 4 4 8 6" xfId="28332"/>
    <cellStyle name="Standard 4 4 8 6 2" xfId="28333"/>
    <cellStyle name="Standard 4 4 8 6 3" xfId="28334"/>
    <cellStyle name="Standard 4 4 8 7" xfId="28335"/>
    <cellStyle name="Standard 4 4 8 7 2" xfId="28336"/>
    <cellStyle name="Standard 4 4 8 8" xfId="28337"/>
    <cellStyle name="Standard 4 4 8 9" xfId="28338"/>
    <cellStyle name="Standard 4 4 9" xfId="28339"/>
    <cellStyle name="Standard 4 4 9 2" xfId="28340"/>
    <cellStyle name="Standard 4 4 9 2 2" xfId="28341"/>
    <cellStyle name="Standard 4 4 9 2 2 2" xfId="28342"/>
    <cellStyle name="Standard 4 4 9 2 2 2 2" xfId="28343"/>
    <cellStyle name="Standard 4 4 9 2 2 2 3" xfId="28344"/>
    <cellStyle name="Standard 4 4 9 2 2 3" xfId="28345"/>
    <cellStyle name="Standard 4 4 9 2 2 3 2" xfId="28346"/>
    <cellStyle name="Standard 4 4 9 2 2 3 3" xfId="28347"/>
    <cellStyle name="Standard 4 4 9 2 2 4" xfId="28348"/>
    <cellStyle name="Standard 4 4 9 2 2 4 2" xfId="28349"/>
    <cellStyle name="Standard 4 4 9 2 2 5" xfId="28350"/>
    <cellStyle name="Standard 4 4 9 2 2 6" xfId="28351"/>
    <cellStyle name="Standard 4 4 9 2 3" xfId="28352"/>
    <cellStyle name="Standard 4 4 9 2 3 2" xfId="28353"/>
    <cellStyle name="Standard 4 4 9 2 3 3" xfId="28354"/>
    <cellStyle name="Standard 4 4 9 2 4" xfId="28355"/>
    <cellStyle name="Standard 4 4 9 2 4 2" xfId="28356"/>
    <cellStyle name="Standard 4 4 9 2 4 3" xfId="28357"/>
    <cellStyle name="Standard 4 4 9 2 5" xfId="28358"/>
    <cellStyle name="Standard 4 4 9 2 5 2" xfId="28359"/>
    <cellStyle name="Standard 4 4 9 2 6" xfId="28360"/>
    <cellStyle name="Standard 4 4 9 2 7" xfId="28361"/>
    <cellStyle name="Standard 4 4 9 3" xfId="28362"/>
    <cellStyle name="Standard 4 4 9 3 2" xfId="28363"/>
    <cellStyle name="Standard 4 4 9 3 2 2" xfId="28364"/>
    <cellStyle name="Standard 4 4 9 3 2 3" xfId="28365"/>
    <cellStyle name="Standard 4 4 9 3 3" xfId="28366"/>
    <cellStyle name="Standard 4 4 9 3 3 2" xfId="28367"/>
    <cellStyle name="Standard 4 4 9 3 3 3" xfId="28368"/>
    <cellStyle name="Standard 4 4 9 3 4" xfId="28369"/>
    <cellStyle name="Standard 4 4 9 3 4 2" xfId="28370"/>
    <cellStyle name="Standard 4 4 9 3 5" xfId="28371"/>
    <cellStyle name="Standard 4 4 9 3 6" xfId="28372"/>
    <cellStyle name="Standard 4 4 9 4" xfId="28373"/>
    <cellStyle name="Standard 4 4 9 4 2" xfId="28374"/>
    <cellStyle name="Standard 4 4 9 4 3" xfId="28375"/>
    <cellStyle name="Standard 4 4 9 5" xfId="28376"/>
    <cellStyle name="Standard 4 4 9 5 2" xfId="28377"/>
    <cellStyle name="Standard 4 4 9 5 3" xfId="28378"/>
    <cellStyle name="Standard 4 4 9 6" xfId="28379"/>
    <cellStyle name="Standard 4 4 9 6 2" xfId="28380"/>
    <cellStyle name="Standard 4 4 9 7" xfId="28381"/>
    <cellStyle name="Standard 4 4 9 8" xfId="28382"/>
    <cellStyle name="Standard 4 5" xfId="590"/>
    <cellStyle name="Standard 4 5 10" xfId="28383"/>
    <cellStyle name="Standard 4 5 10 2" xfId="28384"/>
    <cellStyle name="Standard 4 5 10 3" xfId="28385"/>
    <cellStyle name="Standard 4 5 11" xfId="28386"/>
    <cellStyle name="Standard 4 5 11 2" xfId="28387"/>
    <cellStyle name="Standard 4 5 11 3" xfId="28388"/>
    <cellStyle name="Standard 4 5 12" xfId="28389"/>
    <cellStyle name="Standard 4 5 12 2" xfId="28390"/>
    <cellStyle name="Standard 4 5 13" xfId="28391"/>
    <cellStyle name="Standard 4 5 14" xfId="28392"/>
    <cellStyle name="Standard 4 5 15" xfId="33470"/>
    <cellStyle name="Standard 4 5 2" xfId="591"/>
    <cellStyle name="Standard 4 5 2 10" xfId="28393"/>
    <cellStyle name="Standard 4 5 2 10 2" xfId="28394"/>
    <cellStyle name="Standard 4 5 2 11" xfId="28395"/>
    <cellStyle name="Standard 4 5 2 12" xfId="28396"/>
    <cellStyle name="Standard 4 5 2 13" xfId="33471"/>
    <cellStyle name="Standard 4 5 2 2" xfId="28397"/>
    <cellStyle name="Standard 4 5 2 2 10" xfId="28398"/>
    <cellStyle name="Standard 4 5 2 2 11" xfId="28399"/>
    <cellStyle name="Standard 4 5 2 2 12" xfId="33472"/>
    <cellStyle name="Standard 4 5 2 2 2" xfId="28400"/>
    <cellStyle name="Standard 4 5 2 2 2 10" xfId="28401"/>
    <cellStyle name="Standard 4 5 2 2 2 2" xfId="28402"/>
    <cellStyle name="Standard 4 5 2 2 2 2 2" xfId="28403"/>
    <cellStyle name="Standard 4 5 2 2 2 2 2 2" xfId="28404"/>
    <cellStyle name="Standard 4 5 2 2 2 2 2 2 2" xfId="28405"/>
    <cellStyle name="Standard 4 5 2 2 2 2 2 2 2 2" xfId="28406"/>
    <cellStyle name="Standard 4 5 2 2 2 2 2 2 2 3" xfId="28407"/>
    <cellStyle name="Standard 4 5 2 2 2 2 2 2 3" xfId="28408"/>
    <cellStyle name="Standard 4 5 2 2 2 2 2 2 3 2" xfId="28409"/>
    <cellStyle name="Standard 4 5 2 2 2 2 2 2 3 3" xfId="28410"/>
    <cellStyle name="Standard 4 5 2 2 2 2 2 2 4" xfId="28411"/>
    <cellStyle name="Standard 4 5 2 2 2 2 2 2 4 2" xfId="28412"/>
    <cellStyle name="Standard 4 5 2 2 2 2 2 2 5" xfId="28413"/>
    <cellStyle name="Standard 4 5 2 2 2 2 2 2 6" xfId="28414"/>
    <cellStyle name="Standard 4 5 2 2 2 2 2 3" xfId="28415"/>
    <cellStyle name="Standard 4 5 2 2 2 2 2 3 2" xfId="28416"/>
    <cellStyle name="Standard 4 5 2 2 2 2 2 3 3" xfId="28417"/>
    <cellStyle name="Standard 4 5 2 2 2 2 2 4" xfId="28418"/>
    <cellStyle name="Standard 4 5 2 2 2 2 2 4 2" xfId="28419"/>
    <cellStyle name="Standard 4 5 2 2 2 2 2 4 3" xfId="28420"/>
    <cellStyle name="Standard 4 5 2 2 2 2 2 5" xfId="28421"/>
    <cellStyle name="Standard 4 5 2 2 2 2 2 5 2" xfId="28422"/>
    <cellStyle name="Standard 4 5 2 2 2 2 2 6" xfId="28423"/>
    <cellStyle name="Standard 4 5 2 2 2 2 2 7" xfId="28424"/>
    <cellStyle name="Standard 4 5 2 2 2 2 3" xfId="28425"/>
    <cellStyle name="Standard 4 5 2 2 2 2 3 2" xfId="28426"/>
    <cellStyle name="Standard 4 5 2 2 2 2 3 2 2" xfId="28427"/>
    <cellStyle name="Standard 4 5 2 2 2 2 3 2 3" xfId="28428"/>
    <cellStyle name="Standard 4 5 2 2 2 2 3 3" xfId="28429"/>
    <cellStyle name="Standard 4 5 2 2 2 2 3 3 2" xfId="28430"/>
    <cellStyle name="Standard 4 5 2 2 2 2 3 3 3" xfId="28431"/>
    <cellStyle name="Standard 4 5 2 2 2 2 3 4" xfId="28432"/>
    <cellStyle name="Standard 4 5 2 2 2 2 3 4 2" xfId="28433"/>
    <cellStyle name="Standard 4 5 2 2 2 2 3 5" xfId="28434"/>
    <cellStyle name="Standard 4 5 2 2 2 2 3 6" xfId="28435"/>
    <cellStyle name="Standard 4 5 2 2 2 2 4" xfId="28436"/>
    <cellStyle name="Standard 4 5 2 2 2 2 4 2" xfId="28437"/>
    <cellStyle name="Standard 4 5 2 2 2 2 4 3" xfId="28438"/>
    <cellStyle name="Standard 4 5 2 2 2 2 5" xfId="28439"/>
    <cellStyle name="Standard 4 5 2 2 2 2 5 2" xfId="28440"/>
    <cellStyle name="Standard 4 5 2 2 2 2 5 3" xfId="28441"/>
    <cellStyle name="Standard 4 5 2 2 2 2 6" xfId="28442"/>
    <cellStyle name="Standard 4 5 2 2 2 2 6 2" xfId="28443"/>
    <cellStyle name="Standard 4 5 2 2 2 2 7" xfId="28444"/>
    <cellStyle name="Standard 4 5 2 2 2 2 8" xfId="28445"/>
    <cellStyle name="Standard 4 5 2 2 2 3" xfId="28446"/>
    <cellStyle name="Standard 4 5 2 2 2 3 2" xfId="28447"/>
    <cellStyle name="Standard 4 5 2 2 2 3 2 2" xfId="28448"/>
    <cellStyle name="Standard 4 5 2 2 2 3 2 2 2" xfId="28449"/>
    <cellStyle name="Standard 4 5 2 2 2 3 2 2 2 2" xfId="28450"/>
    <cellStyle name="Standard 4 5 2 2 2 3 2 2 2 3" xfId="28451"/>
    <cellStyle name="Standard 4 5 2 2 2 3 2 2 3" xfId="28452"/>
    <cellStyle name="Standard 4 5 2 2 2 3 2 2 3 2" xfId="28453"/>
    <cellStyle name="Standard 4 5 2 2 2 3 2 2 3 3" xfId="28454"/>
    <cellStyle name="Standard 4 5 2 2 2 3 2 2 4" xfId="28455"/>
    <cellStyle name="Standard 4 5 2 2 2 3 2 2 4 2" xfId="28456"/>
    <cellStyle name="Standard 4 5 2 2 2 3 2 2 5" xfId="28457"/>
    <cellStyle name="Standard 4 5 2 2 2 3 2 2 6" xfId="28458"/>
    <cellStyle name="Standard 4 5 2 2 2 3 2 3" xfId="28459"/>
    <cellStyle name="Standard 4 5 2 2 2 3 2 3 2" xfId="28460"/>
    <cellStyle name="Standard 4 5 2 2 2 3 2 3 3" xfId="28461"/>
    <cellStyle name="Standard 4 5 2 2 2 3 2 4" xfId="28462"/>
    <cellStyle name="Standard 4 5 2 2 2 3 2 4 2" xfId="28463"/>
    <cellStyle name="Standard 4 5 2 2 2 3 2 4 3" xfId="28464"/>
    <cellStyle name="Standard 4 5 2 2 2 3 2 5" xfId="28465"/>
    <cellStyle name="Standard 4 5 2 2 2 3 2 5 2" xfId="28466"/>
    <cellStyle name="Standard 4 5 2 2 2 3 2 6" xfId="28467"/>
    <cellStyle name="Standard 4 5 2 2 2 3 2 7" xfId="28468"/>
    <cellStyle name="Standard 4 5 2 2 2 3 3" xfId="28469"/>
    <cellStyle name="Standard 4 5 2 2 2 3 3 2" xfId="28470"/>
    <cellStyle name="Standard 4 5 2 2 2 3 3 2 2" xfId="28471"/>
    <cellStyle name="Standard 4 5 2 2 2 3 3 2 3" xfId="28472"/>
    <cellStyle name="Standard 4 5 2 2 2 3 3 3" xfId="28473"/>
    <cellStyle name="Standard 4 5 2 2 2 3 3 3 2" xfId="28474"/>
    <cellStyle name="Standard 4 5 2 2 2 3 3 3 3" xfId="28475"/>
    <cellStyle name="Standard 4 5 2 2 2 3 3 4" xfId="28476"/>
    <cellStyle name="Standard 4 5 2 2 2 3 3 4 2" xfId="28477"/>
    <cellStyle name="Standard 4 5 2 2 2 3 3 5" xfId="28478"/>
    <cellStyle name="Standard 4 5 2 2 2 3 3 6" xfId="28479"/>
    <cellStyle name="Standard 4 5 2 2 2 3 4" xfId="28480"/>
    <cellStyle name="Standard 4 5 2 2 2 3 4 2" xfId="28481"/>
    <cellStyle name="Standard 4 5 2 2 2 3 4 3" xfId="28482"/>
    <cellStyle name="Standard 4 5 2 2 2 3 5" xfId="28483"/>
    <cellStyle name="Standard 4 5 2 2 2 3 5 2" xfId="28484"/>
    <cellStyle name="Standard 4 5 2 2 2 3 5 3" xfId="28485"/>
    <cellStyle name="Standard 4 5 2 2 2 3 6" xfId="28486"/>
    <cellStyle name="Standard 4 5 2 2 2 3 6 2" xfId="28487"/>
    <cellStyle name="Standard 4 5 2 2 2 3 7" xfId="28488"/>
    <cellStyle name="Standard 4 5 2 2 2 3 8" xfId="28489"/>
    <cellStyle name="Standard 4 5 2 2 2 4" xfId="28490"/>
    <cellStyle name="Standard 4 5 2 2 2 4 2" xfId="28491"/>
    <cellStyle name="Standard 4 5 2 2 2 4 2 2" xfId="28492"/>
    <cellStyle name="Standard 4 5 2 2 2 4 2 2 2" xfId="28493"/>
    <cellStyle name="Standard 4 5 2 2 2 4 2 2 3" xfId="28494"/>
    <cellStyle name="Standard 4 5 2 2 2 4 2 3" xfId="28495"/>
    <cellStyle name="Standard 4 5 2 2 2 4 2 3 2" xfId="28496"/>
    <cellStyle name="Standard 4 5 2 2 2 4 2 3 3" xfId="28497"/>
    <cellStyle name="Standard 4 5 2 2 2 4 2 4" xfId="28498"/>
    <cellStyle name="Standard 4 5 2 2 2 4 2 4 2" xfId="28499"/>
    <cellStyle name="Standard 4 5 2 2 2 4 2 5" xfId="28500"/>
    <cellStyle name="Standard 4 5 2 2 2 4 2 6" xfId="28501"/>
    <cellStyle name="Standard 4 5 2 2 2 4 3" xfId="28502"/>
    <cellStyle name="Standard 4 5 2 2 2 4 3 2" xfId="28503"/>
    <cellStyle name="Standard 4 5 2 2 2 4 3 3" xfId="28504"/>
    <cellStyle name="Standard 4 5 2 2 2 4 4" xfId="28505"/>
    <cellStyle name="Standard 4 5 2 2 2 4 4 2" xfId="28506"/>
    <cellStyle name="Standard 4 5 2 2 2 4 4 3" xfId="28507"/>
    <cellStyle name="Standard 4 5 2 2 2 4 5" xfId="28508"/>
    <cellStyle name="Standard 4 5 2 2 2 4 5 2" xfId="28509"/>
    <cellStyle name="Standard 4 5 2 2 2 4 6" xfId="28510"/>
    <cellStyle name="Standard 4 5 2 2 2 4 7" xfId="28511"/>
    <cellStyle name="Standard 4 5 2 2 2 5" xfId="28512"/>
    <cellStyle name="Standard 4 5 2 2 2 5 2" xfId="28513"/>
    <cellStyle name="Standard 4 5 2 2 2 5 2 2" xfId="28514"/>
    <cellStyle name="Standard 4 5 2 2 2 5 2 3" xfId="28515"/>
    <cellStyle name="Standard 4 5 2 2 2 5 3" xfId="28516"/>
    <cellStyle name="Standard 4 5 2 2 2 5 3 2" xfId="28517"/>
    <cellStyle name="Standard 4 5 2 2 2 5 3 3" xfId="28518"/>
    <cellStyle name="Standard 4 5 2 2 2 5 4" xfId="28519"/>
    <cellStyle name="Standard 4 5 2 2 2 5 4 2" xfId="28520"/>
    <cellStyle name="Standard 4 5 2 2 2 5 5" xfId="28521"/>
    <cellStyle name="Standard 4 5 2 2 2 5 6" xfId="28522"/>
    <cellStyle name="Standard 4 5 2 2 2 6" xfId="28523"/>
    <cellStyle name="Standard 4 5 2 2 2 6 2" xfId="28524"/>
    <cellStyle name="Standard 4 5 2 2 2 6 3" xfId="28525"/>
    <cellStyle name="Standard 4 5 2 2 2 7" xfId="28526"/>
    <cellStyle name="Standard 4 5 2 2 2 7 2" xfId="28527"/>
    <cellStyle name="Standard 4 5 2 2 2 7 3" xfId="28528"/>
    <cellStyle name="Standard 4 5 2 2 2 8" xfId="28529"/>
    <cellStyle name="Standard 4 5 2 2 2 8 2" xfId="28530"/>
    <cellStyle name="Standard 4 5 2 2 2 9" xfId="28531"/>
    <cellStyle name="Standard 4 5 2 2 3" xfId="28532"/>
    <cellStyle name="Standard 4 5 2 2 3 2" xfId="28533"/>
    <cellStyle name="Standard 4 5 2 2 3 2 2" xfId="28534"/>
    <cellStyle name="Standard 4 5 2 2 3 2 2 2" xfId="28535"/>
    <cellStyle name="Standard 4 5 2 2 3 2 2 2 2" xfId="28536"/>
    <cellStyle name="Standard 4 5 2 2 3 2 2 2 3" xfId="28537"/>
    <cellStyle name="Standard 4 5 2 2 3 2 2 3" xfId="28538"/>
    <cellStyle name="Standard 4 5 2 2 3 2 2 3 2" xfId="28539"/>
    <cellStyle name="Standard 4 5 2 2 3 2 2 3 3" xfId="28540"/>
    <cellStyle name="Standard 4 5 2 2 3 2 2 4" xfId="28541"/>
    <cellStyle name="Standard 4 5 2 2 3 2 2 4 2" xfId="28542"/>
    <cellStyle name="Standard 4 5 2 2 3 2 2 5" xfId="28543"/>
    <cellStyle name="Standard 4 5 2 2 3 2 2 6" xfId="28544"/>
    <cellStyle name="Standard 4 5 2 2 3 2 3" xfId="28545"/>
    <cellStyle name="Standard 4 5 2 2 3 2 3 2" xfId="28546"/>
    <cellStyle name="Standard 4 5 2 2 3 2 3 3" xfId="28547"/>
    <cellStyle name="Standard 4 5 2 2 3 2 4" xfId="28548"/>
    <cellStyle name="Standard 4 5 2 2 3 2 4 2" xfId="28549"/>
    <cellStyle name="Standard 4 5 2 2 3 2 4 3" xfId="28550"/>
    <cellStyle name="Standard 4 5 2 2 3 2 5" xfId="28551"/>
    <cellStyle name="Standard 4 5 2 2 3 2 5 2" xfId="28552"/>
    <cellStyle name="Standard 4 5 2 2 3 2 6" xfId="28553"/>
    <cellStyle name="Standard 4 5 2 2 3 2 7" xfId="28554"/>
    <cellStyle name="Standard 4 5 2 2 3 3" xfId="28555"/>
    <cellStyle name="Standard 4 5 2 2 3 3 2" xfId="28556"/>
    <cellStyle name="Standard 4 5 2 2 3 3 2 2" xfId="28557"/>
    <cellStyle name="Standard 4 5 2 2 3 3 2 3" xfId="28558"/>
    <cellStyle name="Standard 4 5 2 2 3 3 3" xfId="28559"/>
    <cellStyle name="Standard 4 5 2 2 3 3 3 2" xfId="28560"/>
    <cellStyle name="Standard 4 5 2 2 3 3 3 3" xfId="28561"/>
    <cellStyle name="Standard 4 5 2 2 3 3 4" xfId="28562"/>
    <cellStyle name="Standard 4 5 2 2 3 3 4 2" xfId="28563"/>
    <cellStyle name="Standard 4 5 2 2 3 3 5" xfId="28564"/>
    <cellStyle name="Standard 4 5 2 2 3 3 6" xfId="28565"/>
    <cellStyle name="Standard 4 5 2 2 3 4" xfId="28566"/>
    <cellStyle name="Standard 4 5 2 2 3 4 2" xfId="28567"/>
    <cellStyle name="Standard 4 5 2 2 3 4 3" xfId="28568"/>
    <cellStyle name="Standard 4 5 2 2 3 5" xfId="28569"/>
    <cellStyle name="Standard 4 5 2 2 3 5 2" xfId="28570"/>
    <cellStyle name="Standard 4 5 2 2 3 5 3" xfId="28571"/>
    <cellStyle name="Standard 4 5 2 2 3 6" xfId="28572"/>
    <cellStyle name="Standard 4 5 2 2 3 6 2" xfId="28573"/>
    <cellStyle name="Standard 4 5 2 2 3 7" xfId="28574"/>
    <cellStyle name="Standard 4 5 2 2 3 8" xfId="28575"/>
    <cellStyle name="Standard 4 5 2 2 4" xfId="28576"/>
    <cellStyle name="Standard 4 5 2 2 4 2" xfId="28577"/>
    <cellStyle name="Standard 4 5 2 2 4 2 2" xfId="28578"/>
    <cellStyle name="Standard 4 5 2 2 4 2 2 2" xfId="28579"/>
    <cellStyle name="Standard 4 5 2 2 4 2 2 2 2" xfId="28580"/>
    <cellStyle name="Standard 4 5 2 2 4 2 2 2 3" xfId="28581"/>
    <cellStyle name="Standard 4 5 2 2 4 2 2 3" xfId="28582"/>
    <cellStyle name="Standard 4 5 2 2 4 2 2 3 2" xfId="28583"/>
    <cellStyle name="Standard 4 5 2 2 4 2 2 3 3" xfId="28584"/>
    <cellStyle name="Standard 4 5 2 2 4 2 2 4" xfId="28585"/>
    <cellStyle name="Standard 4 5 2 2 4 2 2 4 2" xfId="28586"/>
    <cellStyle name="Standard 4 5 2 2 4 2 2 5" xfId="28587"/>
    <cellStyle name="Standard 4 5 2 2 4 2 2 6" xfId="28588"/>
    <cellStyle name="Standard 4 5 2 2 4 2 3" xfId="28589"/>
    <cellStyle name="Standard 4 5 2 2 4 2 3 2" xfId="28590"/>
    <cellStyle name="Standard 4 5 2 2 4 2 3 3" xfId="28591"/>
    <cellStyle name="Standard 4 5 2 2 4 2 4" xfId="28592"/>
    <cellStyle name="Standard 4 5 2 2 4 2 4 2" xfId="28593"/>
    <cellStyle name="Standard 4 5 2 2 4 2 4 3" xfId="28594"/>
    <cellStyle name="Standard 4 5 2 2 4 2 5" xfId="28595"/>
    <cellStyle name="Standard 4 5 2 2 4 2 5 2" xfId="28596"/>
    <cellStyle name="Standard 4 5 2 2 4 2 6" xfId="28597"/>
    <cellStyle name="Standard 4 5 2 2 4 2 7" xfId="28598"/>
    <cellStyle name="Standard 4 5 2 2 4 3" xfId="28599"/>
    <cellStyle name="Standard 4 5 2 2 4 3 2" xfId="28600"/>
    <cellStyle name="Standard 4 5 2 2 4 3 2 2" xfId="28601"/>
    <cellStyle name="Standard 4 5 2 2 4 3 2 3" xfId="28602"/>
    <cellStyle name="Standard 4 5 2 2 4 3 3" xfId="28603"/>
    <cellStyle name="Standard 4 5 2 2 4 3 3 2" xfId="28604"/>
    <cellStyle name="Standard 4 5 2 2 4 3 3 3" xfId="28605"/>
    <cellStyle name="Standard 4 5 2 2 4 3 4" xfId="28606"/>
    <cellStyle name="Standard 4 5 2 2 4 3 4 2" xfId="28607"/>
    <cellStyle name="Standard 4 5 2 2 4 3 5" xfId="28608"/>
    <cellStyle name="Standard 4 5 2 2 4 3 6" xfId="28609"/>
    <cellStyle name="Standard 4 5 2 2 4 4" xfId="28610"/>
    <cellStyle name="Standard 4 5 2 2 4 4 2" xfId="28611"/>
    <cellStyle name="Standard 4 5 2 2 4 4 3" xfId="28612"/>
    <cellStyle name="Standard 4 5 2 2 4 5" xfId="28613"/>
    <cellStyle name="Standard 4 5 2 2 4 5 2" xfId="28614"/>
    <cellStyle name="Standard 4 5 2 2 4 5 3" xfId="28615"/>
    <cellStyle name="Standard 4 5 2 2 4 6" xfId="28616"/>
    <cellStyle name="Standard 4 5 2 2 4 6 2" xfId="28617"/>
    <cellStyle name="Standard 4 5 2 2 4 7" xfId="28618"/>
    <cellStyle name="Standard 4 5 2 2 4 8" xfId="28619"/>
    <cellStyle name="Standard 4 5 2 2 5" xfId="28620"/>
    <cellStyle name="Standard 4 5 2 2 5 2" xfId="28621"/>
    <cellStyle name="Standard 4 5 2 2 5 2 2" xfId="28622"/>
    <cellStyle name="Standard 4 5 2 2 5 2 2 2" xfId="28623"/>
    <cellStyle name="Standard 4 5 2 2 5 2 2 3" xfId="28624"/>
    <cellStyle name="Standard 4 5 2 2 5 2 3" xfId="28625"/>
    <cellStyle name="Standard 4 5 2 2 5 2 3 2" xfId="28626"/>
    <cellStyle name="Standard 4 5 2 2 5 2 3 3" xfId="28627"/>
    <cellStyle name="Standard 4 5 2 2 5 2 4" xfId="28628"/>
    <cellStyle name="Standard 4 5 2 2 5 2 4 2" xfId="28629"/>
    <cellStyle name="Standard 4 5 2 2 5 2 5" xfId="28630"/>
    <cellStyle name="Standard 4 5 2 2 5 2 6" xfId="28631"/>
    <cellStyle name="Standard 4 5 2 2 5 3" xfId="28632"/>
    <cellStyle name="Standard 4 5 2 2 5 3 2" xfId="28633"/>
    <cellStyle name="Standard 4 5 2 2 5 3 3" xfId="28634"/>
    <cellStyle name="Standard 4 5 2 2 5 4" xfId="28635"/>
    <cellStyle name="Standard 4 5 2 2 5 4 2" xfId="28636"/>
    <cellStyle name="Standard 4 5 2 2 5 4 3" xfId="28637"/>
    <cellStyle name="Standard 4 5 2 2 5 5" xfId="28638"/>
    <cellStyle name="Standard 4 5 2 2 5 5 2" xfId="28639"/>
    <cellStyle name="Standard 4 5 2 2 5 6" xfId="28640"/>
    <cellStyle name="Standard 4 5 2 2 5 7" xfId="28641"/>
    <cellStyle name="Standard 4 5 2 2 6" xfId="28642"/>
    <cellStyle name="Standard 4 5 2 2 6 2" xfId="28643"/>
    <cellStyle name="Standard 4 5 2 2 6 2 2" xfId="28644"/>
    <cellStyle name="Standard 4 5 2 2 6 2 3" xfId="28645"/>
    <cellStyle name="Standard 4 5 2 2 6 3" xfId="28646"/>
    <cellStyle name="Standard 4 5 2 2 6 3 2" xfId="28647"/>
    <cellStyle name="Standard 4 5 2 2 6 3 3" xfId="28648"/>
    <cellStyle name="Standard 4 5 2 2 6 4" xfId="28649"/>
    <cellStyle name="Standard 4 5 2 2 6 4 2" xfId="28650"/>
    <cellStyle name="Standard 4 5 2 2 6 5" xfId="28651"/>
    <cellStyle name="Standard 4 5 2 2 6 6" xfId="28652"/>
    <cellStyle name="Standard 4 5 2 2 7" xfId="28653"/>
    <cellStyle name="Standard 4 5 2 2 7 2" xfId="28654"/>
    <cellStyle name="Standard 4 5 2 2 7 3" xfId="28655"/>
    <cellStyle name="Standard 4 5 2 2 8" xfId="28656"/>
    <cellStyle name="Standard 4 5 2 2 8 2" xfId="28657"/>
    <cellStyle name="Standard 4 5 2 2 8 3" xfId="28658"/>
    <cellStyle name="Standard 4 5 2 2 9" xfId="28659"/>
    <cellStyle name="Standard 4 5 2 2 9 2" xfId="28660"/>
    <cellStyle name="Standard 4 5 2 3" xfId="28661"/>
    <cellStyle name="Standard 4 5 2 3 10" xfId="28662"/>
    <cellStyle name="Standard 4 5 2 3 2" xfId="28663"/>
    <cellStyle name="Standard 4 5 2 3 2 2" xfId="28664"/>
    <cellStyle name="Standard 4 5 2 3 2 2 2" xfId="28665"/>
    <cellStyle name="Standard 4 5 2 3 2 2 2 2" xfId="28666"/>
    <cellStyle name="Standard 4 5 2 3 2 2 2 2 2" xfId="28667"/>
    <cellStyle name="Standard 4 5 2 3 2 2 2 2 3" xfId="28668"/>
    <cellStyle name="Standard 4 5 2 3 2 2 2 3" xfId="28669"/>
    <cellStyle name="Standard 4 5 2 3 2 2 2 3 2" xfId="28670"/>
    <cellStyle name="Standard 4 5 2 3 2 2 2 3 3" xfId="28671"/>
    <cellStyle name="Standard 4 5 2 3 2 2 2 4" xfId="28672"/>
    <cellStyle name="Standard 4 5 2 3 2 2 2 4 2" xfId="28673"/>
    <cellStyle name="Standard 4 5 2 3 2 2 2 5" xfId="28674"/>
    <cellStyle name="Standard 4 5 2 3 2 2 2 6" xfId="28675"/>
    <cellStyle name="Standard 4 5 2 3 2 2 3" xfId="28676"/>
    <cellStyle name="Standard 4 5 2 3 2 2 3 2" xfId="28677"/>
    <cellStyle name="Standard 4 5 2 3 2 2 3 3" xfId="28678"/>
    <cellStyle name="Standard 4 5 2 3 2 2 4" xfId="28679"/>
    <cellStyle name="Standard 4 5 2 3 2 2 4 2" xfId="28680"/>
    <cellStyle name="Standard 4 5 2 3 2 2 4 3" xfId="28681"/>
    <cellStyle name="Standard 4 5 2 3 2 2 5" xfId="28682"/>
    <cellStyle name="Standard 4 5 2 3 2 2 5 2" xfId="28683"/>
    <cellStyle name="Standard 4 5 2 3 2 2 6" xfId="28684"/>
    <cellStyle name="Standard 4 5 2 3 2 2 7" xfId="28685"/>
    <cellStyle name="Standard 4 5 2 3 2 3" xfId="28686"/>
    <cellStyle name="Standard 4 5 2 3 2 3 2" xfId="28687"/>
    <cellStyle name="Standard 4 5 2 3 2 3 2 2" xfId="28688"/>
    <cellStyle name="Standard 4 5 2 3 2 3 2 3" xfId="28689"/>
    <cellStyle name="Standard 4 5 2 3 2 3 3" xfId="28690"/>
    <cellStyle name="Standard 4 5 2 3 2 3 3 2" xfId="28691"/>
    <cellStyle name="Standard 4 5 2 3 2 3 3 3" xfId="28692"/>
    <cellStyle name="Standard 4 5 2 3 2 3 4" xfId="28693"/>
    <cellStyle name="Standard 4 5 2 3 2 3 4 2" xfId="28694"/>
    <cellStyle name="Standard 4 5 2 3 2 3 5" xfId="28695"/>
    <cellStyle name="Standard 4 5 2 3 2 3 6" xfId="28696"/>
    <cellStyle name="Standard 4 5 2 3 2 4" xfId="28697"/>
    <cellStyle name="Standard 4 5 2 3 2 4 2" xfId="28698"/>
    <cellStyle name="Standard 4 5 2 3 2 4 3" xfId="28699"/>
    <cellStyle name="Standard 4 5 2 3 2 5" xfId="28700"/>
    <cellStyle name="Standard 4 5 2 3 2 5 2" xfId="28701"/>
    <cellStyle name="Standard 4 5 2 3 2 5 3" xfId="28702"/>
    <cellStyle name="Standard 4 5 2 3 2 6" xfId="28703"/>
    <cellStyle name="Standard 4 5 2 3 2 6 2" xfId="28704"/>
    <cellStyle name="Standard 4 5 2 3 2 7" xfId="28705"/>
    <cellStyle name="Standard 4 5 2 3 2 8" xfId="28706"/>
    <cellStyle name="Standard 4 5 2 3 3" xfId="28707"/>
    <cellStyle name="Standard 4 5 2 3 3 2" xfId="28708"/>
    <cellStyle name="Standard 4 5 2 3 3 2 2" xfId="28709"/>
    <cellStyle name="Standard 4 5 2 3 3 2 2 2" xfId="28710"/>
    <cellStyle name="Standard 4 5 2 3 3 2 2 2 2" xfId="28711"/>
    <cellStyle name="Standard 4 5 2 3 3 2 2 2 3" xfId="28712"/>
    <cellStyle name="Standard 4 5 2 3 3 2 2 3" xfId="28713"/>
    <cellStyle name="Standard 4 5 2 3 3 2 2 3 2" xfId="28714"/>
    <cellStyle name="Standard 4 5 2 3 3 2 2 3 3" xfId="28715"/>
    <cellStyle name="Standard 4 5 2 3 3 2 2 4" xfId="28716"/>
    <cellStyle name="Standard 4 5 2 3 3 2 2 4 2" xfId="28717"/>
    <cellStyle name="Standard 4 5 2 3 3 2 2 5" xfId="28718"/>
    <cellStyle name="Standard 4 5 2 3 3 2 2 6" xfId="28719"/>
    <cellStyle name="Standard 4 5 2 3 3 2 3" xfId="28720"/>
    <cellStyle name="Standard 4 5 2 3 3 2 3 2" xfId="28721"/>
    <cellStyle name="Standard 4 5 2 3 3 2 3 3" xfId="28722"/>
    <cellStyle name="Standard 4 5 2 3 3 2 4" xfId="28723"/>
    <cellStyle name="Standard 4 5 2 3 3 2 4 2" xfId="28724"/>
    <cellStyle name="Standard 4 5 2 3 3 2 4 3" xfId="28725"/>
    <cellStyle name="Standard 4 5 2 3 3 2 5" xfId="28726"/>
    <cellStyle name="Standard 4 5 2 3 3 2 5 2" xfId="28727"/>
    <cellStyle name="Standard 4 5 2 3 3 2 6" xfId="28728"/>
    <cellStyle name="Standard 4 5 2 3 3 2 7" xfId="28729"/>
    <cellStyle name="Standard 4 5 2 3 3 3" xfId="28730"/>
    <cellStyle name="Standard 4 5 2 3 3 3 2" xfId="28731"/>
    <cellStyle name="Standard 4 5 2 3 3 3 2 2" xfId="28732"/>
    <cellStyle name="Standard 4 5 2 3 3 3 2 3" xfId="28733"/>
    <cellStyle name="Standard 4 5 2 3 3 3 3" xfId="28734"/>
    <cellStyle name="Standard 4 5 2 3 3 3 3 2" xfId="28735"/>
    <cellStyle name="Standard 4 5 2 3 3 3 3 3" xfId="28736"/>
    <cellStyle name="Standard 4 5 2 3 3 3 4" xfId="28737"/>
    <cellStyle name="Standard 4 5 2 3 3 3 4 2" xfId="28738"/>
    <cellStyle name="Standard 4 5 2 3 3 3 5" xfId="28739"/>
    <cellStyle name="Standard 4 5 2 3 3 3 6" xfId="28740"/>
    <cellStyle name="Standard 4 5 2 3 3 4" xfId="28741"/>
    <cellStyle name="Standard 4 5 2 3 3 4 2" xfId="28742"/>
    <cellStyle name="Standard 4 5 2 3 3 4 3" xfId="28743"/>
    <cellStyle name="Standard 4 5 2 3 3 5" xfId="28744"/>
    <cellStyle name="Standard 4 5 2 3 3 5 2" xfId="28745"/>
    <cellStyle name="Standard 4 5 2 3 3 5 3" xfId="28746"/>
    <cellStyle name="Standard 4 5 2 3 3 6" xfId="28747"/>
    <cellStyle name="Standard 4 5 2 3 3 6 2" xfId="28748"/>
    <cellStyle name="Standard 4 5 2 3 3 7" xfId="28749"/>
    <cellStyle name="Standard 4 5 2 3 3 8" xfId="28750"/>
    <cellStyle name="Standard 4 5 2 3 4" xfId="28751"/>
    <cellStyle name="Standard 4 5 2 3 4 2" xfId="28752"/>
    <cellStyle name="Standard 4 5 2 3 4 2 2" xfId="28753"/>
    <cellStyle name="Standard 4 5 2 3 4 2 2 2" xfId="28754"/>
    <cellStyle name="Standard 4 5 2 3 4 2 2 3" xfId="28755"/>
    <cellStyle name="Standard 4 5 2 3 4 2 3" xfId="28756"/>
    <cellStyle name="Standard 4 5 2 3 4 2 3 2" xfId="28757"/>
    <cellStyle name="Standard 4 5 2 3 4 2 3 3" xfId="28758"/>
    <cellStyle name="Standard 4 5 2 3 4 2 4" xfId="28759"/>
    <cellStyle name="Standard 4 5 2 3 4 2 4 2" xfId="28760"/>
    <cellStyle name="Standard 4 5 2 3 4 2 5" xfId="28761"/>
    <cellStyle name="Standard 4 5 2 3 4 2 6" xfId="28762"/>
    <cellStyle name="Standard 4 5 2 3 4 3" xfId="28763"/>
    <cellStyle name="Standard 4 5 2 3 4 3 2" xfId="28764"/>
    <cellStyle name="Standard 4 5 2 3 4 3 3" xfId="28765"/>
    <cellStyle name="Standard 4 5 2 3 4 4" xfId="28766"/>
    <cellStyle name="Standard 4 5 2 3 4 4 2" xfId="28767"/>
    <cellStyle name="Standard 4 5 2 3 4 4 3" xfId="28768"/>
    <cellStyle name="Standard 4 5 2 3 4 5" xfId="28769"/>
    <cellStyle name="Standard 4 5 2 3 4 5 2" xfId="28770"/>
    <cellStyle name="Standard 4 5 2 3 4 6" xfId="28771"/>
    <cellStyle name="Standard 4 5 2 3 4 7" xfId="28772"/>
    <cellStyle name="Standard 4 5 2 3 5" xfId="28773"/>
    <cellStyle name="Standard 4 5 2 3 5 2" xfId="28774"/>
    <cellStyle name="Standard 4 5 2 3 5 2 2" xfId="28775"/>
    <cellStyle name="Standard 4 5 2 3 5 2 3" xfId="28776"/>
    <cellStyle name="Standard 4 5 2 3 5 3" xfId="28777"/>
    <cellStyle name="Standard 4 5 2 3 5 3 2" xfId="28778"/>
    <cellStyle name="Standard 4 5 2 3 5 3 3" xfId="28779"/>
    <cellStyle name="Standard 4 5 2 3 5 4" xfId="28780"/>
    <cellStyle name="Standard 4 5 2 3 5 4 2" xfId="28781"/>
    <cellStyle name="Standard 4 5 2 3 5 5" xfId="28782"/>
    <cellStyle name="Standard 4 5 2 3 5 6" xfId="28783"/>
    <cellStyle name="Standard 4 5 2 3 6" xfId="28784"/>
    <cellStyle name="Standard 4 5 2 3 6 2" xfId="28785"/>
    <cellStyle name="Standard 4 5 2 3 6 3" xfId="28786"/>
    <cellStyle name="Standard 4 5 2 3 7" xfId="28787"/>
    <cellStyle name="Standard 4 5 2 3 7 2" xfId="28788"/>
    <cellStyle name="Standard 4 5 2 3 7 3" xfId="28789"/>
    <cellStyle name="Standard 4 5 2 3 8" xfId="28790"/>
    <cellStyle name="Standard 4 5 2 3 8 2" xfId="28791"/>
    <cellStyle name="Standard 4 5 2 3 9" xfId="28792"/>
    <cellStyle name="Standard 4 5 2 4" xfId="28793"/>
    <cellStyle name="Standard 4 5 2 4 2" xfId="28794"/>
    <cellStyle name="Standard 4 5 2 4 2 2" xfId="28795"/>
    <cellStyle name="Standard 4 5 2 4 2 2 2" xfId="28796"/>
    <cellStyle name="Standard 4 5 2 4 2 2 2 2" xfId="28797"/>
    <cellStyle name="Standard 4 5 2 4 2 2 2 3" xfId="28798"/>
    <cellStyle name="Standard 4 5 2 4 2 2 3" xfId="28799"/>
    <cellStyle name="Standard 4 5 2 4 2 2 3 2" xfId="28800"/>
    <cellStyle name="Standard 4 5 2 4 2 2 3 3" xfId="28801"/>
    <cellStyle name="Standard 4 5 2 4 2 2 4" xfId="28802"/>
    <cellStyle name="Standard 4 5 2 4 2 2 4 2" xfId="28803"/>
    <cellStyle name="Standard 4 5 2 4 2 2 5" xfId="28804"/>
    <cellStyle name="Standard 4 5 2 4 2 2 6" xfId="28805"/>
    <cellStyle name="Standard 4 5 2 4 2 3" xfId="28806"/>
    <cellStyle name="Standard 4 5 2 4 2 3 2" xfId="28807"/>
    <cellStyle name="Standard 4 5 2 4 2 3 3" xfId="28808"/>
    <cellStyle name="Standard 4 5 2 4 2 4" xfId="28809"/>
    <cellStyle name="Standard 4 5 2 4 2 4 2" xfId="28810"/>
    <cellStyle name="Standard 4 5 2 4 2 4 3" xfId="28811"/>
    <cellStyle name="Standard 4 5 2 4 2 5" xfId="28812"/>
    <cellStyle name="Standard 4 5 2 4 2 5 2" xfId="28813"/>
    <cellStyle name="Standard 4 5 2 4 2 6" xfId="28814"/>
    <cellStyle name="Standard 4 5 2 4 2 7" xfId="28815"/>
    <cellStyle name="Standard 4 5 2 4 3" xfId="28816"/>
    <cellStyle name="Standard 4 5 2 4 3 2" xfId="28817"/>
    <cellStyle name="Standard 4 5 2 4 3 2 2" xfId="28818"/>
    <cellStyle name="Standard 4 5 2 4 3 2 3" xfId="28819"/>
    <cellStyle name="Standard 4 5 2 4 3 3" xfId="28820"/>
    <cellStyle name="Standard 4 5 2 4 3 3 2" xfId="28821"/>
    <cellStyle name="Standard 4 5 2 4 3 3 3" xfId="28822"/>
    <cellStyle name="Standard 4 5 2 4 3 4" xfId="28823"/>
    <cellStyle name="Standard 4 5 2 4 3 4 2" xfId="28824"/>
    <cellStyle name="Standard 4 5 2 4 3 5" xfId="28825"/>
    <cellStyle name="Standard 4 5 2 4 3 6" xfId="28826"/>
    <cellStyle name="Standard 4 5 2 4 4" xfId="28827"/>
    <cellStyle name="Standard 4 5 2 4 4 2" xfId="28828"/>
    <cellStyle name="Standard 4 5 2 4 4 3" xfId="28829"/>
    <cellStyle name="Standard 4 5 2 4 5" xfId="28830"/>
    <cellStyle name="Standard 4 5 2 4 5 2" xfId="28831"/>
    <cellStyle name="Standard 4 5 2 4 5 3" xfId="28832"/>
    <cellStyle name="Standard 4 5 2 4 6" xfId="28833"/>
    <cellStyle name="Standard 4 5 2 4 6 2" xfId="28834"/>
    <cellStyle name="Standard 4 5 2 4 7" xfId="28835"/>
    <cellStyle name="Standard 4 5 2 4 8" xfId="28836"/>
    <cellStyle name="Standard 4 5 2 5" xfId="28837"/>
    <cellStyle name="Standard 4 5 2 5 2" xfId="28838"/>
    <cellStyle name="Standard 4 5 2 5 2 2" xfId="28839"/>
    <cellStyle name="Standard 4 5 2 5 2 2 2" xfId="28840"/>
    <cellStyle name="Standard 4 5 2 5 2 2 2 2" xfId="28841"/>
    <cellStyle name="Standard 4 5 2 5 2 2 2 3" xfId="28842"/>
    <cellStyle name="Standard 4 5 2 5 2 2 3" xfId="28843"/>
    <cellStyle name="Standard 4 5 2 5 2 2 3 2" xfId="28844"/>
    <cellStyle name="Standard 4 5 2 5 2 2 3 3" xfId="28845"/>
    <cellStyle name="Standard 4 5 2 5 2 2 4" xfId="28846"/>
    <cellStyle name="Standard 4 5 2 5 2 2 4 2" xfId="28847"/>
    <cellStyle name="Standard 4 5 2 5 2 2 5" xfId="28848"/>
    <cellStyle name="Standard 4 5 2 5 2 2 6" xfId="28849"/>
    <cellStyle name="Standard 4 5 2 5 2 3" xfId="28850"/>
    <cellStyle name="Standard 4 5 2 5 2 3 2" xfId="28851"/>
    <cellStyle name="Standard 4 5 2 5 2 3 3" xfId="28852"/>
    <cellStyle name="Standard 4 5 2 5 2 4" xfId="28853"/>
    <cellStyle name="Standard 4 5 2 5 2 4 2" xfId="28854"/>
    <cellStyle name="Standard 4 5 2 5 2 4 3" xfId="28855"/>
    <cellStyle name="Standard 4 5 2 5 2 5" xfId="28856"/>
    <cellStyle name="Standard 4 5 2 5 2 5 2" xfId="28857"/>
    <cellStyle name="Standard 4 5 2 5 2 6" xfId="28858"/>
    <cellStyle name="Standard 4 5 2 5 2 7" xfId="28859"/>
    <cellStyle name="Standard 4 5 2 5 3" xfId="28860"/>
    <cellStyle name="Standard 4 5 2 5 3 2" xfId="28861"/>
    <cellStyle name="Standard 4 5 2 5 3 2 2" xfId="28862"/>
    <cellStyle name="Standard 4 5 2 5 3 2 3" xfId="28863"/>
    <cellStyle name="Standard 4 5 2 5 3 3" xfId="28864"/>
    <cellStyle name="Standard 4 5 2 5 3 3 2" xfId="28865"/>
    <cellStyle name="Standard 4 5 2 5 3 3 3" xfId="28866"/>
    <cellStyle name="Standard 4 5 2 5 3 4" xfId="28867"/>
    <cellStyle name="Standard 4 5 2 5 3 4 2" xfId="28868"/>
    <cellStyle name="Standard 4 5 2 5 3 5" xfId="28869"/>
    <cellStyle name="Standard 4 5 2 5 3 6" xfId="28870"/>
    <cellStyle name="Standard 4 5 2 5 4" xfId="28871"/>
    <cellStyle name="Standard 4 5 2 5 4 2" xfId="28872"/>
    <cellStyle name="Standard 4 5 2 5 4 3" xfId="28873"/>
    <cellStyle name="Standard 4 5 2 5 5" xfId="28874"/>
    <cellStyle name="Standard 4 5 2 5 5 2" xfId="28875"/>
    <cellStyle name="Standard 4 5 2 5 5 3" xfId="28876"/>
    <cellStyle name="Standard 4 5 2 5 6" xfId="28877"/>
    <cellStyle name="Standard 4 5 2 5 6 2" xfId="28878"/>
    <cellStyle name="Standard 4 5 2 5 7" xfId="28879"/>
    <cellStyle name="Standard 4 5 2 5 8" xfId="28880"/>
    <cellStyle name="Standard 4 5 2 6" xfId="28881"/>
    <cellStyle name="Standard 4 5 2 6 2" xfId="28882"/>
    <cellStyle name="Standard 4 5 2 6 2 2" xfId="28883"/>
    <cellStyle name="Standard 4 5 2 6 2 2 2" xfId="28884"/>
    <cellStyle name="Standard 4 5 2 6 2 2 3" xfId="28885"/>
    <cellStyle name="Standard 4 5 2 6 2 3" xfId="28886"/>
    <cellStyle name="Standard 4 5 2 6 2 3 2" xfId="28887"/>
    <cellStyle name="Standard 4 5 2 6 2 3 3" xfId="28888"/>
    <cellStyle name="Standard 4 5 2 6 2 4" xfId="28889"/>
    <cellStyle name="Standard 4 5 2 6 2 4 2" xfId="28890"/>
    <cellStyle name="Standard 4 5 2 6 2 5" xfId="28891"/>
    <cellStyle name="Standard 4 5 2 6 2 6" xfId="28892"/>
    <cellStyle name="Standard 4 5 2 6 3" xfId="28893"/>
    <cellStyle name="Standard 4 5 2 6 3 2" xfId="28894"/>
    <cellStyle name="Standard 4 5 2 6 3 3" xfId="28895"/>
    <cellStyle name="Standard 4 5 2 6 4" xfId="28896"/>
    <cellStyle name="Standard 4 5 2 6 4 2" xfId="28897"/>
    <cellStyle name="Standard 4 5 2 6 4 3" xfId="28898"/>
    <cellStyle name="Standard 4 5 2 6 5" xfId="28899"/>
    <cellStyle name="Standard 4 5 2 6 5 2" xfId="28900"/>
    <cellStyle name="Standard 4 5 2 6 6" xfId="28901"/>
    <cellStyle name="Standard 4 5 2 6 7" xfId="28902"/>
    <cellStyle name="Standard 4 5 2 7" xfId="28903"/>
    <cellStyle name="Standard 4 5 2 7 2" xfId="28904"/>
    <cellStyle name="Standard 4 5 2 7 2 2" xfId="28905"/>
    <cellStyle name="Standard 4 5 2 7 2 3" xfId="28906"/>
    <cellStyle name="Standard 4 5 2 7 3" xfId="28907"/>
    <cellStyle name="Standard 4 5 2 7 3 2" xfId="28908"/>
    <cellStyle name="Standard 4 5 2 7 3 3" xfId="28909"/>
    <cellStyle name="Standard 4 5 2 7 4" xfId="28910"/>
    <cellStyle name="Standard 4 5 2 7 4 2" xfId="28911"/>
    <cellStyle name="Standard 4 5 2 7 5" xfId="28912"/>
    <cellStyle name="Standard 4 5 2 7 6" xfId="28913"/>
    <cellStyle name="Standard 4 5 2 8" xfId="28914"/>
    <cellStyle name="Standard 4 5 2 8 2" xfId="28915"/>
    <cellStyle name="Standard 4 5 2 8 3" xfId="28916"/>
    <cellStyle name="Standard 4 5 2 9" xfId="28917"/>
    <cellStyle name="Standard 4 5 2 9 2" xfId="28918"/>
    <cellStyle name="Standard 4 5 2 9 3" xfId="28919"/>
    <cellStyle name="Standard 4 5 3" xfId="28920"/>
    <cellStyle name="Standard 4 5 3 10" xfId="28921"/>
    <cellStyle name="Standard 4 5 3 11" xfId="28922"/>
    <cellStyle name="Standard 4 5 3 12" xfId="33473"/>
    <cellStyle name="Standard 4 5 3 2" xfId="28923"/>
    <cellStyle name="Standard 4 5 3 2 10" xfId="28924"/>
    <cellStyle name="Standard 4 5 3 2 2" xfId="28925"/>
    <cellStyle name="Standard 4 5 3 2 2 2" xfId="28926"/>
    <cellStyle name="Standard 4 5 3 2 2 2 2" xfId="28927"/>
    <cellStyle name="Standard 4 5 3 2 2 2 2 2" xfId="28928"/>
    <cellStyle name="Standard 4 5 3 2 2 2 2 2 2" xfId="28929"/>
    <cellStyle name="Standard 4 5 3 2 2 2 2 2 3" xfId="28930"/>
    <cellStyle name="Standard 4 5 3 2 2 2 2 3" xfId="28931"/>
    <cellStyle name="Standard 4 5 3 2 2 2 2 3 2" xfId="28932"/>
    <cellStyle name="Standard 4 5 3 2 2 2 2 3 3" xfId="28933"/>
    <cellStyle name="Standard 4 5 3 2 2 2 2 4" xfId="28934"/>
    <cellStyle name="Standard 4 5 3 2 2 2 2 4 2" xfId="28935"/>
    <cellStyle name="Standard 4 5 3 2 2 2 2 5" xfId="28936"/>
    <cellStyle name="Standard 4 5 3 2 2 2 2 6" xfId="28937"/>
    <cellStyle name="Standard 4 5 3 2 2 2 3" xfId="28938"/>
    <cellStyle name="Standard 4 5 3 2 2 2 3 2" xfId="28939"/>
    <cellStyle name="Standard 4 5 3 2 2 2 3 3" xfId="28940"/>
    <cellStyle name="Standard 4 5 3 2 2 2 4" xfId="28941"/>
    <cellStyle name="Standard 4 5 3 2 2 2 4 2" xfId="28942"/>
    <cellStyle name="Standard 4 5 3 2 2 2 4 3" xfId="28943"/>
    <cellStyle name="Standard 4 5 3 2 2 2 5" xfId="28944"/>
    <cellStyle name="Standard 4 5 3 2 2 2 5 2" xfId="28945"/>
    <cellStyle name="Standard 4 5 3 2 2 2 6" xfId="28946"/>
    <cellStyle name="Standard 4 5 3 2 2 2 7" xfId="28947"/>
    <cellStyle name="Standard 4 5 3 2 2 3" xfId="28948"/>
    <cellStyle name="Standard 4 5 3 2 2 3 2" xfId="28949"/>
    <cellStyle name="Standard 4 5 3 2 2 3 2 2" xfId="28950"/>
    <cellStyle name="Standard 4 5 3 2 2 3 2 3" xfId="28951"/>
    <cellStyle name="Standard 4 5 3 2 2 3 3" xfId="28952"/>
    <cellStyle name="Standard 4 5 3 2 2 3 3 2" xfId="28953"/>
    <cellStyle name="Standard 4 5 3 2 2 3 3 3" xfId="28954"/>
    <cellStyle name="Standard 4 5 3 2 2 3 4" xfId="28955"/>
    <cellStyle name="Standard 4 5 3 2 2 3 4 2" xfId="28956"/>
    <cellStyle name="Standard 4 5 3 2 2 3 5" xfId="28957"/>
    <cellStyle name="Standard 4 5 3 2 2 3 6" xfId="28958"/>
    <cellStyle name="Standard 4 5 3 2 2 4" xfId="28959"/>
    <cellStyle name="Standard 4 5 3 2 2 4 2" xfId="28960"/>
    <cellStyle name="Standard 4 5 3 2 2 4 3" xfId="28961"/>
    <cellStyle name="Standard 4 5 3 2 2 5" xfId="28962"/>
    <cellStyle name="Standard 4 5 3 2 2 5 2" xfId="28963"/>
    <cellStyle name="Standard 4 5 3 2 2 5 3" xfId="28964"/>
    <cellStyle name="Standard 4 5 3 2 2 6" xfId="28965"/>
    <cellStyle name="Standard 4 5 3 2 2 6 2" xfId="28966"/>
    <cellStyle name="Standard 4 5 3 2 2 7" xfId="28967"/>
    <cellStyle name="Standard 4 5 3 2 2 8" xfId="28968"/>
    <cellStyle name="Standard 4 5 3 2 3" xfId="28969"/>
    <cellStyle name="Standard 4 5 3 2 3 2" xfId="28970"/>
    <cellStyle name="Standard 4 5 3 2 3 2 2" xfId="28971"/>
    <cellStyle name="Standard 4 5 3 2 3 2 2 2" xfId="28972"/>
    <cellStyle name="Standard 4 5 3 2 3 2 2 2 2" xfId="28973"/>
    <cellStyle name="Standard 4 5 3 2 3 2 2 2 3" xfId="28974"/>
    <cellStyle name="Standard 4 5 3 2 3 2 2 3" xfId="28975"/>
    <cellStyle name="Standard 4 5 3 2 3 2 2 3 2" xfId="28976"/>
    <cellStyle name="Standard 4 5 3 2 3 2 2 3 3" xfId="28977"/>
    <cellStyle name="Standard 4 5 3 2 3 2 2 4" xfId="28978"/>
    <cellStyle name="Standard 4 5 3 2 3 2 2 4 2" xfId="28979"/>
    <cellStyle name="Standard 4 5 3 2 3 2 2 5" xfId="28980"/>
    <cellStyle name="Standard 4 5 3 2 3 2 2 6" xfId="28981"/>
    <cellStyle name="Standard 4 5 3 2 3 2 3" xfId="28982"/>
    <cellStyle name="Standard 4 5 3 2 3 2 3 2" xfId="28983"/>
    <cellStyle name="Standard 4 5 3 2 3 2 3 3" xfId="28984"/>
    <cellStyle name="Standard 4 5 3 2 3 2 4" xfId="28985"/>
    <cellStyle name="Standard 4 5 3 2 3 2 4 2" xfId="28986"/>
    <cellStyle name="Standard 4 5 3 2 3 2 4 3" xfId="28987"/>
    <cellStyle name="Standard 4 5 3 2 3 2 5" xfId="28988"/>
    <cellStyle name="Standard 4 5 3 2 3 2 5 2" xfId="28989"/>
    <cellStyle name="Standard 4 5 3 2 3 2 6" xfId="28990"/>
    <cellStyle name="Standard 4 5 3 2 3 2 7" xfId="28991"/>
    <cellStyle name="Standard 4 5 3 2 3 3" xfId="28992"/>
    <cellStyle name="Standard 4 5 3 2 3 3 2" xfId="28993"/>
    <cellStyle name="Standard 4 5 3 2 3 3 2 2" xfId="28994"/>
    <cellStyle name="Standard 4 5 3 2 3 3 2 3" xfId="28995"/>
    <cellStyle name="Standard 4 5 3 2 3 3 3" xfId="28996"/>
    <cellStyle name="Standard 4 5 3 2 3 3 3 2" xfId="28997"/>
    <cellStyle name="Standard 4 5 3 2 3 3 3 3" xfId="28998"/>
    <cellStyle name="Standard 4 5 3 2 3 3 4" xfId="28999"/>
    <cellStyle name="Standard 4 5 3 2 3 3 4 2" xfId="29000"/>
    <cellStyle name="Standard 4 5 3 2 3 3 5" xfId="29001"/>
    <cellStyle name="Standard 4 5 3 2 3 3 6" xfId="29002"/>
    <cellStyle name="Standard 4 5 3 2 3 4" xfId="29003"/>
    <cellStyle name="Standard 4 5 3 2 3 4 2" xfId="29004"/>
    <cellStyle name="Standard 4 5 3 2 3 4 3" xfId="29005"/>
    <cellStyle name="Standard 4 5 3 2 3 5" xfId="29006"/>
    <cellStyle name="Standard 4 5 3 2 3 5 2" xfId="29007"/>
    <cellStyle name="Standard 4 5 3 2 3 5 3" xfId="29008"/>
    <cellStyle name="Standard 4 5 3 2 3 6" xfId="29009"/>
    <cellStyle name="Standard 4 5 3 2 3 6 2" xfId="29010"/>
    <cellStyle name="Standard 4 5 3 2 3 7" xfId="29011"/>
    <cellStyle name="Standard 4 5 3 2 3 8" xfId="29012"/>
    <cellStyle name="Standard 4 5 3 2 4" xfId="29013"/>
    <cellStyle name="Standard 4 5 3 2 4 2" xfId="29014"/>
    <cellStyle name="Standard 4 5 3 2 4 2 2" xfId="29015"/>
    <cellStyle name="Standard 4 5 3 2 4 2 2 2" xfId="29016"/>
    <cellStyle name="Standard 4 5 3 2 4 2 2 3" xfId="29017"/>
    <cellStyle name="Standard 4 5 3 2 4 2 3" xfId="29018"/>
    <cellStyle name="Standard 4 5 3 2 4 2 3 2" xfId="29019"/>
    <cellStyle name="Standard 4 5 3 2 4 2 3 3" xfId="29020"/>
    <cellStyle name="Standard 4 5 3 2 4 2 4" xfId="29021"/>
    <cellStyle name="Standard 4 5 3 2 4 2 4 2" xfId="29022"/>
    <cellStyle name="Standard 4 5 3 2 4 2 5" xfId="29023"/>
    <cellStyle name="Standard 4 5 3 2 4 2 6" xfId="29024"/>
    <cellStyle name="Standard 4 5 3 2 4 3" xfId="29025"/>
    <cellStyle name="Standard 4 5 3 2 4 3 2" xfId="29026"/>
    <cellStyle name="Standard 4 5 3 2 4 3 3" xfId="29027"/>
    <cellStyle name="Standard 4 5 3 2 4 4" xfId="29028"/>
    <cellStyle name="Standard 4 5 3 2 4 4 2" xfId="29029"/>
    <cellStyle name="Standard 4 5 3 2 4 4 3" xfId="29030"/>
    <cellStyle name="Standard 4 5 3 2 4 5" xfId="29031"/>
    <cellStyle name="Standard 4 5 3 2 4 5 2" xfId="29032"/>
    <cellStyle name="Standard 4 5 3 2 4 6" xfId="29033"/>
    <cellStyle name="Standard 4 5 3 2 4 7" xfId="29034"/>
    <cellStyle name="Standard 4 5 3 2 5" xfId="29035"/>
    <cellStyle name="Standard 4 5 3 2 5 2" xfId="29036"/>
    <cellStyle name="Standard 4 5 3 2 5 2 2" xfId="29037"/>
    <cellStyle name="Standard 4 5 3 2 5 2 3" xfId="29038"/>
    <cellStyle name="Standard 4 5 3 2 5 3" xfId="29039"/>
    <cellStyle name="Standard 4 5 3 2 5 3 2" xfId="29040"/>
    <cellStyle name="Standard 4 5 3 2 5 3 3" xfId="29041"/>
    <cellStyle name="Standard 4 5 3 2 5 4" xfId="29042"/>
    <cellStyle name="Standard 4 5 3 2 5 4 2" xfId="29043"/>
    <cellStyle name="Standard 4 5 3 2 5 5" xfId="29044"/>
    <cellStyle name="Standard 4 5 3 2 5 6" xfId="29045"/>
    <cellStyle name="Standard 4 5 3 2 6" xfId="29046"/>
    <cellStyle name="Standard 4 5 3 2 6 2" xfId="29047"/>
    <cellStyle name="Standard 4 5 3 2 6 3" xfId="29048"/>
    <cellStyle name="Standard 4 5 3 2 7" xfId="29049"/>
    <cellStyle name="Standard 4 5 3 2 7 2" xfId="29050"/>
    <cellStyle name="Standard 4 5 3 2 7 3" xfId="29051"/>
    <cellStyle name="Standard 4 5 3 2 8" xfId="29052"/>
    <cellStyle name="Standard 4 5 3 2 8 2" xfId="29053"/>
    <cellStyle name="Standard 4 5 3 2 9" xfId="29054"/>
    <cellStyle name="Standard 4 5 3 3" xfId="29055"/>
    <cellStyle name="Standard 4 5 3 3 2" xfId="29056"/>
    <cellStyle name="Standard 4 5 3 3 2 2" xfId="29057"/>
    <cellStyle name="Standard 4 5 3 3 2 2 2" xfId="29058"/>
    <cellStyle name="Standard 4 5 3 3 2 2 2 2" xfId="29059"/>
    <cellStyle name="Standard 4 5 3 3 2 2 2 3" xfId="29060"/>
    <cellStyle name="Standard 4 5 3 3 2 2 3" xfId="29061"/>
    <cellStyle name="Standard 4 5 3 3 2 2 3 2" xfId="29062"/>
    <cellStyle name="Standard 4 5 3 3 2 2 3 3" xfId="29063"/>
    <cellStyle name="Standard 4 5 3 3 2 2 4" xfId="29064"/>
    <cellStyle name="Standard 4 5 3 3 2 2 4 2" xfId="29065"/>
    <cellStyle name="Standard 4 5 3 3 2 2 5" xfId="29066"/>
    <cellStyle name="Standard 4 5 3 3 2 2 6" xfId="29067"/>
    <cellStyle name="Standard 4 5 3 3 2 3" xfId="29068"/>
    <cellStyle name="Standard 4 5 3 3 2 3 2" xfId="29069"/>
    <cellStyle name="Standard 4 5 3 3 2 3 3" xfId="29070"/>
    <cellStyle name="Standard 4 5 3 3 2 4" xfId="29071"/>
    <cellStyle name="Standard 4 5 3 3 2 4 2" xfId="29072"/>
    <cellStyle name="Standard 4 5 3 3 2 4 3" xfId="29073"/>
    <cellStyle name="Standard 4 5 3 3 2 5" xfId="29074"/>
    <cellStyle name="Standard 4 5 3 3 2 5 2" xfId="29075"/>
    <cellStyle name="Standard 4 5 3 3 2 6" xfId="29076"/>
    <cellStyle name="Standard 4 5 3 3 2 7" xfId="29077"/>
    <cellStyle name="Standard 4 5 3 3 3" xfId="29078"/>
    <cellStyle name="Standard 4 5 3 3 3 2" xfId="29079"/>
    <cellStyle name="Standard 4 5 3 3 3 2 2" xfId="29080"/>
    <cellStyle name="Standard 4 5 3 3 3 2 3" xfId="29081"/>
    <cellStyle name="Standard 4 5 3 3 3 3" xfId="29082"/>
    <cellStyle name="Standard 4 5 3 3 3 3 2" xfId="29083"/>
    <cellStyle name="Standard 4 5 3 3 3 3 3" xfId="29084"/>
    <cellStyle name="Standard 4 5 3 3 3 4" xfId="29085"/>
    <cellStyle name="Standard 4 5 3 3 3 4 2" xfId="29086"/>
    <cellStyle name="Standard 4 5 3 3 3 5" xfId="29087"/>
    <cellStyle name="Standard 4 5 3 3 3 6" xfId="29088"/>
    <cellStyle name="Standard 4 5 3 3 4" xfId="29089"/>
    <cellStyle name="Standard 4 5 3 3 4 2" xfId="29090"/>
    <cellStyle name="Standard 4 5 3 3 4 3" xfId="29091"/>
    <cellStyle name="Standard 4 5 3 3 5" xfId="29092"/>
    <cellStyle name="Standard 4 5 3 3 5 2" xfId="29093"/>
    <cellStyle name="Standard 4 5 3 3 5 3" xfId="29094"/>
    <cellStyle name="Standard 4 5 3 3 6" xfId="29095"/>
    <cellStyle name="Standard 4 5 3 3 6 2" xfId="29096"/>
    <cellStyle name="Standard 4 5 3 3 7" xfId="29097"/>
    <cellStyle name="Standard 4 5 3 3 8" xfId="29098"/>
    <cellStyle name="Standard 4 5 3 4" xfId="29099"/>
    <cellStyle name="Standard 4 5 3 4 2" xfId="29100"/>
    <cellStyle name="Standard 4 5 3 4 2 2" xfId="29101"/>
    <cellStyle name="Standard 4 5 3 4 2 2 2" xfId="29102"/>
    <cellStyle name="Standard 4 5 3 4 2 2 2 2" xfId="29103"/>
    <cellStyle name="Standard 4 5 3 4 2 2 2 3" xfId="29104"/>
    <cellStyle name="Standard 4 5 3 4 2 2 3" xfId="29105"/>
    <cellStyle name="Standard 4 5 3 4 2 2 3 2" xfId="29106"/>
    <cellStyle name="Standard 4 5 3 4 2 2 3 3" xfId="29107"/>
    <cellStyle name="Standard 4 5 3 4 2 2 4" xfId="29108"/>
    <cellStyle name="Standard 4 5 3 4 2 2 4 2" xfId="29109"/>
    <cellStyle name="Standard 4 5 3 4 2 2 5" xfId="29110"/>
    <cellStyle name="Standard 4 5 3 4 2 2 6" xfId="29111"/>
    <cellStyle name="Standard 4 5 3 4 2 3" xfId="29112"/>
    <cellStyle name="Standard 4 5 3 4 2 3 2" xfId="29113"/>
    <cellStyle name="Standard 4 5 3 4 2 3 3" xfId="29114"/>
    <cellStyle name="Standard 4 5 3 4 2 4" xfId="29115"/>
    <cellStyle name="Standard 4 5 3 4 2 4 2" xfId="29116"/>
    <cellStyle name="Standard 4 5 3 4 2 4 3" xfId="29117"/>
    <cellStyle name="Standard 4 5 3 4 2 5" xfId="29118"/>
    <cellStyle name="Standard 4 5 3 4 2 5 2" xfId="29119"/>
    <cellStyle name="Standard 4 5 3 4 2 6" xfId="29120"/>
    <cellStyle name="Standard 4 5 3 4 2 7" xfId="29121"/>
    <cellStyle name="Standard 4 5 3 4 3" xfId="29122"/>
    <cellStyle name="Standard 4 5 3 4 3 2" xfId="29123"/>
    <cellStyle name="Standard 4 5 3 4 3 2 2" xfId="29124"/>
    <cellStyle name="Standard 4 5 3 4 3 2 3" xfId="29125"/>
    <cellStyle name="Standard 4 5 3 4 3 3" xfId="29126"/>
    <cellStyle name="Standard 4 5 3 4 3 3 2" xfId="29127"/>
    <cellStyle name="Standard 4 5 3 4 3 3 3" xfId="29128"/>
    <cellStyle name="Standard 4 5 3 4 3 4" xfId="29129"/>
    <cellStyle name="Standard 4 5 3 4 3 4 2" xfId="29130"/>
    <cellStyle name="Standard 4 5 3 4 3 5" xfId="29131"/>
    <cellStyle name="Standard 4 5 3 4 3 6" xfId="29132"/>
    <cellStyle name="Standard 4 5 3 4 4" xfId="29133"/>
    <cellStyle name="Standard 4 5 3 4 4 2" xfId="29134"/>
    <cellStyle name="Standard 4 5 3 4 4 3" xfId="29135"/>
    <cellStyle name="Standard 4 5 3 4 5" xfId="29136"/>
    <cellStyle name="Standard 4 5 3 4 5 2" xfId="29137"/>
    <cellStyle name="Standard 4 5 3 4 5 3" xfId="29138"/>
    <cellStyle name="Standard 4 5 3 4 6" xfId="29139"/>
    <cellStyle name="Standard 4 5 3 4 6 2" xfId="29140"/>
    <cellStyle name="Standard 4 5 3 4 7" xfId="29141"/>
    <cellStyle name="Standard 4 5 3 4 8" xfId="29142"/>
    <cellStyle name="Standard 4 5 3 5" xfId="29143"/>
    <cellStyle name="Standard 4 5 3 5 2" xfId="29144"/>
    <cellStyle name="Standard 4 5 3 5 2 2" xfId="29145"/>
    <cellStyle name="Standard 4 5 3 5 2 2 2" xfId="29146"/>
    <cellStyle name="Standard 4 5 3 5 2 2 3" xfId="29147"/>
    <cellStyle name="Standard 4 5 3 5 2 3" xfId="29148"/>
    <cellStyle name="Standard 4 5 3 5 2 3 2" xfId="29149"/>
    <cellStyle name="Standard 4 5 3 5 2 3 3" xfId="29150"/>
    <cellStyle name="Standard 4 5 3 5 2 4" xfId="29151"/>
    <cellStyle name="Standard 4 5 3 5 2 4 2" xfId="29152"/>
    <cellStyle name="Standard 4 5 3 5 2 5" xfId="29153"/>
    <cellStyle name="Standard 4 5 3 5 2 6" xfId="29154"/>
    <cellStyle name="Standard 4 5 3 5 3" xfId="29155"/>
    <cellStyle name="Standard 4 5 3 5 3 2" xfId="29156"/>
    <cellStyle name="Standard 4 5 3 5 3 3" xfId="29157"/>
    <cellStyle name="Standard 4 5 3 5 4" xfId="29158"/>
    <cellStyle name="Standard 4 5 3 5 4 2" xfId="29159"/>
    <cellStyle name="Standard 4 5 3 5 4 3" xfId="29160"/>
    <cellStyle name="Standard 4 5 3 5 5" xfId="29161"/>
    <cellStyle name="Standard 4 5 3 5 5 2" xfId="29162"/>
    <cellStyle name="Standard 4 5 3 5 6" xfId="29163"/>
    <cellStyle name="Standard 4 5 3 5 7" xfId="29164"/>
    <cellStyle name="Standard 4 5 3 6" xfId="29165"/>
    <cellStyle name="Standard 4 5 3 6 2" xfId="29166"/>
    <cellStyle name="Standard 4 5 3 6 2 2" xfId="29167"/>
    <cellStyle name="Standard 4 5 3 6 2 3" xfId="29168"/>
    <cellStyle name="Standard 4 5 3 6 3" xfId="29169"/>
    <cellStyle name="Standard 4 5 3 6 3 2" xfId="29170"/>
    <cellStyle name="Standard 4 5 3 6 3 3" xfId="29171"/>
    <cellStyle name="Standard 4 5 3 6 4" xfId="29172"/>
    <cellStyle name="Standard 4 5 3 6 4 2" xfId="29173"/>
    <cellStyle name="Standard 4 5 3 6 5" xfId="29174"/>
    <cellStyle name="Standard 4 5 3 6 6" xfId="29175"/>
    <cellStyle name="Standard 4 5 3 7" xfId="29176"/>
    <cellStyle name="Standard 4 5 3 7 2" xfId="29177"/>
    <cellStyle name="Standard 4 5 3 7 3" xfId="29178"/>
    <cellStyle name="Standard 4 5 3 8" xfId="29179"/>
    <cellStyle name="Standard 4 5 3 8 2" xfId="29180"/>
    <cellStyle name="Standard 4 5 3 8 3" xfId="29181"/>
    <cellStyle name="Standard 4 5 3 9" xfId="29182"/>
    <cellStyle name="Standard 4 5 3 9 2" xfId="29183"/>
    <cellStyle name="Standard 4 5 4" xfId="29184"/>
    <cellStyle name="Standard 4 5 4 10" xfId="29185"/>
    <cellStyle name="Standard 4 5 4 11" xfId="29186"/>
    <cellStyle name="Standard 4 5 4 2" xfId="29187"/>
    <cellStyle name="Standard 4 5 4 2 10" xfId="29188"/>
    <cellStyle name="Standard 4 5 4 2 2" xfId="29189"/>
    <cellStyle name="Standard 4 5 4 2 2 2" xfId="29190"/>
    <cellStyle name="Standard 4 5 4 2 2 2 2" xfId="29191"/>
    <cellStyle name="Standard 4 5 4 2 2 2 2 2" xfId="29192"/>
    <cellStyle name="Standard 4 5 4 2 2 2 2 2 2" xfId="29193"/>
    <cellStyle name="Standard 4 5 4 2 2 2 2 2 3" xfId="29194"/>
    <cellStyle name="Standard 4 5 4 2 2 2 2 3" xfId="29195"/>
    <cellStyle name="Standard 4 5 4 2 2 2 2 3 2" xfId="29196"/>
    <cellStyle name="Standard 4 5 4 2 2 2 2 3 3" xfId="29197"/>
    <cellStyle name="Standard 4 5 4 2 2 2 2 4" xfId="29198"/>
    <cellStyle name="Standard 4 5 4 2 2 2 2 4 2" xfId="29199"/>
    <cellStyle name="Standard 4 5 4 2 2 2 2 5" xfId="29200"/>
    <cellStyle name="Standard 4 5 4 2 2 2 2 6" xfId="29201"/>
    <cellStyle name="Standard 4 5 4 2 2 2 3" xfId="29202"/>
    <cellStyle name="Standard 4 5 4 2 2 2 3 2" xfId="29203"/>
    <cellStyle name="Standard 4 5 4 2 2 2 3 3" xfId="29204"/>
    <cellStyle name="Standard 4 5 4 2 2 2 4" xfId="29205"/>
    <cellStyle name="Standard 4 5 4 2 2 2 4 2" xfId="29206"/>
    <cellStyle name="Standard 4 5 4 2 2 2 4 3" xfId="29207"/>
    <cellStyle name="Standard 4 5 4 2 2 2 5" xfId="29208"/>
    <cellStyle name="Standard 4 5 4 2 2 2 5 2" xfId="29209"/>
    <cellStyle name="Standard 4 5 4 2 2 2 6" xfId="29210"/>
    <cellStyle name="Standard 4 5 4 2 2 2 7" xfId="29211"/>
    <cellStyle name="Standard 4 5 4 2 2 3" xfId="29212"/>
    <cellStyle name="Standard 4 5 4 2 2 3 2" xfId="29213"/>
    <cellStyle name="Standard 4 5 4 2 2 3 2 2" xfId="29214"/>
    <cellStyle name="Standard 4 5 4 2 2 3 2 3" xfId="29215"/>
    <cellStyle name="Standard 4 5 4 2 2 3 3" xfId="29216"/>
    <cellStyle name="Standard 4 5 4 2 2 3 3 2" xfId="29217"/>
    <cellStyle name="Standard 4 5 4 2 2 3 3 3" xfId="29218"/>
    <cellStyle name="Standard 4 5 4 2 2 3 4" xfId="29219"/>
    <cellStyle name="Standard 4 5 4 2 2 3 4 2" xfId="29220"/>
    <cellStyle name="Standard 4 5 4 2 2 3 5" xfId="29221"/>
    <cellStyle name="Standard 4 5 4 2 2 3 6" xfId="29222"/>
    <cellStyle name="Standard 4 5 4 2 2 4" xfId="29223"/>
    <cellStyle name="Standard 4 5 4 2 2 4 2" xfId="29224"/>
    <cellStyle name="Standard 4 5 4 2 2 4 3" xfId="29225"/>
    <cellStyle name="Standard 4 5 4 2 2 5" xfId="29226"/>
    <cellStyle name="Standard 4 5 4 2 2 5 2" xfId="29227"/>
    <cellStyle name="Standard 4 5 4 2 2 5 3" xfId="29228"/>
    <cellStyle name="Standard 4 5 4 2 2 6" xfId="29229"/>
    <cellStyle name="Standard 4 5 4 2 2 6 2" xfId="29230"/>
    <cellStyle name="Standard 4 5 4 2 2 7" xfId="29231"/>
    <cellStyle name="Standard 4 5 4 2 2 8" xfId="29232"/>
    <cellStyle name="Standard 4 5 4 2 3" xfId="29233"/>
    <cellStyle name="Standard 4 5 4 2 3 2" xfId="29234"/>
    <cellStyle name="Standard 4 5 4 2 3 2 2" xfId="29235"/>
    <cellStyle name="Standard 4 5 4 2 3 2 2 2" xfId="29236"/>
    <cellStyle name="Standard 4 5 4 2 3 2 2 2 2" xfId="29237"/>
    <cellStyle name="Standard 4 5 4 2 3 2 2 2 3" xfId="29238"/>
    <cellStyle name="Standard 4 5 4 2 3 2 2 3" xfId="29239"/>
    <cellStyle name="Standard 4 5 4 2 3 2 2 3 2" xfId="29240"/>
    <cellStyle name="Standard 4 5 4 2 3 2 2 3 3" xfId="29241"/>
    <cellStyle name="Standard 4 5 4 2 3 2 2 4" xfId="29242"/>
    <cellStyle name="Standard 4 5 4 2 3 2 2 4 2" xfId="29243"/>
    <cellStyle name="Standard 4 5 4 2 3 2 2 5" xfId="29244"/>
    <cellStyle name="Standard 4 5 4 2 3 2 2 6" xfId="29245"/>
    <cellStyle name="Standard 4 5 4 2 3 2 3" xfId="29246"/>
    <cellStyle name="Standard 4 5 4 2 3 2 3 2" xfId="29247"/>
    <cellStyle name="Standard 4 5 4 2 3 2 3 3" xfId="29248"/>
    <cellStyle name="Standard 4 5 4 2 3 2 4" xfId="29249"/>
    <cellStyle name="Standard 4 5 4 2 3 2 4 2" xfId="29250"/>
    <cellStyle name="Standard 4 5 4 2 3 2 4 3" xfId="29251"/>
    <cellStyle name="Standard 4 5 4 2 3 2 5" xfId="29252"/>
    <cellStyle name="Standard 4 5 4 2 3 2 5 2" xfId="29253"/>
    <cellStyle name="Standard 4 5 4 2 3 2 6" xfId="29254"/>
    <cellStyle name="Standard 4 5 4 2 3 2 7" xfId="29255"/>
    <cellStyle name="Standard 4 5 4 2 3 3" xfId="29256"/>
    <cellStyle name="Standard 4 5 4 2 3 3 2" xfId="29257"/>
    <cellStyle name="Standard 4 5 4 2 3 3 2 2" xfId="29258"/>
    <cellStyle name="Standard 4 5 4 2 3 3 2 3" xfId="29259"/>
    <cellStyle name="Standard 4 5 4 2 3 3 3" xfId="29260"/>
    <cellStyle name="Standard 4 5 4 2 3 3 3 2" xfId="29261"/>
    <cellStyle name="Standard 4 5 4 2 3 3 3 3" xfId="29262"/>
    <cellStyle name="Standard 4 5 4 2 3 3 4" xfId="29263"/>
    <cellStyle name="Standard 4 5 4 2 3 3 4 2" xfId="29264"/>
    <cellStyle name="Standard 4 5 4 2 3 3 5" xfId="29265"/>
    <cellStyle name="Standard 4 5 4 2 3 3 6" xfId="29266"/>
    <cellStyle name="Standard 4 5 4 2 3 4" xfId="29267"/>
    <cellStyle name="Standard 4 5 4 2 3 4 2" xfId="29268"/>
    <cellStyle name="Standard 4 5 4 2 3 4 3" xfId="29269"/>
    <cellStyle name="Standard 4 5 4 2 3 5" xfId="29270"/>
    <cellStyle name="Standard 4 5 4 2 3 5 2" xfId="29271"/>
    <cellStyle name="Standard 4 5 4 2 3 5 3" xfId="29272"/>
    <cellStyle name="Standard 4 5 4 2 3 6" xfId="29273"/>
    <cellStyle name="Standard 4 5 4 2 3 6 2" xfId="29274"/>
    <cellStyle name="Standard 4 5 4 2 3 7" xfId="29275"/>
    <cellStyle name="Standard 4 5 4 2 3 8" xfId="29276"/>
    <cellStyle name="Standard 4 5 4 2 4" xfId="29277"/>
    <cellStyle name="Standard 4 5 4 2 4 2" xfId="29278"/>
    <cellStyle name="Standard 4 5 4 2 4 2 2" xfId="29279"/>
    <cellStyle name="Standard 4 5 4 2 4 2 2 2" xfId="29280"/>
    <cellStyle name="Standard 4 5 4 2 4 2 2 3" xfId="29281"/>
    <cellStyle name="Standard 4 5 4 2 4 2 3" xfId="29282"/>
    <cellStyle name="Standard 4 5 4 2 4 2 3 2" xfId="29283"/>
    <cellStyle name="Standard 4 5 4 2 4 2 3 3" xfId="29284"/>
    <cellStyle name="Standard 4 5 4 2 4 2 4" xfId="29285"/>
    <cellStyle name="Standard 4 5 4 2 4 2 4 2" xfId="29286"/>
    <cellStyle name="Standard 4 5 4 2 4 2 5" xfId="29287"/>
    <cellStyle name="Standard 4 5 4 2 4 2 6" xfId="29288"/>
    <cellStyle name="Standard 4 5 4 2 4 3" xfId="29289"/>
    <cellStyle name="Standard 4 5 4 2 4 3 2" xfId="29290"/>
    <cellStyle name="Standard 4 5 4 2 4 3 3" xfId="29291"/>
    <cellStyle name="Standard 4 5 4 2 4 4" xfId="29292"/>
    <cellStyle name="Standard 4 5 4 2 4 4 2" xfId="29293"/>
    <cellStyle name="Standard 4 5 4 2 4 4 3" xfId="29294"/>
    <cellStyle name="Standard 4 5 4 2 4 5" xfId="29295"/>
    <cellStyle name="Standard 4 5 4 2 4 5 2" xfId="29296"/>
    <cellStyle name="Standard 4 5 4 2 4 6" xfId="29297"/>
    <cellStyle name="Standard 4 5 4 2 4 7" xfId="29298"/>
    <cellStyle name="Standard 4 5 4 2 5" xfId="29299"/>
    <cellStyle name="Standard 4 5 4 2 5 2" xfId="29300"/>
    <cellStyle name="Standard 4 5 4 2 5 2 2" xfId="29301"/>
    <cellStyle name="Standard 4 5 4 2 5 2 3" xfId="29302"/>
    <cellStyle name="Standard 4 5 4 2 5 3" xfId="29303"/>
    <cellStyle name="Standard 4 5 4 2 5 3 2" xfId="29304"/>
    <cellStyle name="Standard 4 5 4 2 5 3 3" xfId="29305"/>
    <cellStyle name="Standard 4 5 4 2 5 4" xfId="29306"/>
    <cellStyle name="Standard 4 5 4 2 5 4 2" xfId="29307"/>
    <cellStyle name="Standard 4 5 4 2 5 5" xfId="29308"/>
    <cellStyle name="Standard 4 5 4 2 5 6" xfId="29309"/>
    <cellStyle name="Standard 4 5 4 2 6" xfId="29310"/>
    <cellStyle name="Standard 4 5 4 2 6 2" xfId="29311"/>
    <cellStyle name="Standard 4 5 4 2 6 3" xfId="29312"/>
    <cellStyle name="Standard 4 5 4 2 7" xfId="29313"/>
    <cellStyle name="Standard 4 5 4 2 7 2" xfId="29314"/>
    <cellStyle name="Standard 4 5 4 2 7 3" xfId="29315"/>
    <cellStyle name="Standard 4 5 4 2 8" xfId="29316"/>
    <cellStyle name="Standard 4 5 4 2 8 2" xfId="29317"/>
    <cellStyle name="Standard 4 5 4 2 9" xfId="29318"/>
    <cellStyle name="Standard 4 5 4 3" xfId="29319"/>
    <cellStyle name="Standard 4 5 4 3 2" xfId="29320"/>
    <cellStyle name="Standard 4 5 4 3 2 2" xfId="29321"/>
    <cellStyle name="Standard 4 5 4 3 2 2 2" xfId="29322"/>
    <cellStyle name="Standard 4 5 4 3 2 2 2 2" xfId="29323"/>
    <cellStyle name="Standard 4 5 4 3 2 2 2 3" xfId="29324"/>
    <cellStyle name="Standard 4 5 4 3 2 2 3" xfId="29325"/>
    <cellStyle name="Standard 4 5 4 3 2 2 3 2" xfId="29326"/>
    <cellStyle name="Standard 4 5 4 3 2 2 3 3" xfId="29327"/>
    <cellStyle name="Standard 4 5 4 3 2 2 4" xfId="29328"/>
    <cellStyle name="Standard 4 5 4 3 2 2 4 2" xfId="29329"/>
    <cellStyle name="Standard 4 5 4 3 2 2 5" xfId="29330"/>
    <cellStyle name="Standard 4 5 4 3 2 2 6" xfId="29331"/>
    <cellStyle name="Standard 4 5 4 3 2 3" xfId="29332"/>
    <cellStyle name="Standard 4 5 4 3 2 3 2" xfId="29333"/>
    <cellStyle name="Standard 4 5 4 3 2 3 3" xfId="29334"/>
    <cellStyle name="Standard 4 5 4 3 2 4" xfId="29335"/>
    <cellStyle name="Standard 4 5 4 3 2 4 2" xfId="29336"/>
    <cellStyle name="Standard 4 5 4 3 2 4 3" xfId="29337"/>
    <cellStyle name="Standard 4 5 4 3 2 5" xfId="29338"/>
    <cellStyle name="Standard 4 5 4 3 2 5 2" xfId="29339"/>
    <cellStyle name="Standard 4 5 4 3 2 6" xfId="29340"/>
    <cellStyle name="Standard 4 5 4 3 2 7" xfId="29341"/>
    <cellStyle name="Standard 4 5 4 3 3" xfId="29342"/>
    <cellStyle name="Standard 4 5 4 3 3 2" xfId="29343"/>
    <cellStyle name="Standard 4 5 4 3 3 2 2" xfId="29344"/>
    <cellStyle name="Standard 4 5 4 3 3 2 3" xfId="29345"/>
    <cellStyle name="Standard 4 5 4 3 3 3" xfId="29346"/>
    <cellStyle name="Standard 4 5 4 3 3 3 2" xfId="29347"/>
    <cellStyle name="Standard 4 5 4 3 3 3 3" xfId="29348"/>
    <cellStyle name="Standard 4 5 4 3 3 4" xfId="29349"/>
    <cellStyle name="Standard 4 5 4 3 3 4 2" xfId="29350"/>
    <cellStyle name="Standard 4 5 4 3 3 5" xfId="29351"/>
    <cellStyle name="Standard 4 5 4 3 3 6" xfId="29352"/>
    <cellStyle name="Standard 4 5 4 3 4" xfId="29353"/>
    <cellStyle name="Standard 4 5 4 3 4 2" xfId="29354"/>
    <cellStyle name="Standard 4 5 4 3 4 3" xfId="29355"/>
    <cellStyle name="Standard 4 5 4 3 5" xfId="29356"/>
    <cellStyle name="Standard 4 5 4 3 5 2" xfId="29357"/>
    <cellStyle name="Standard 4 5 4 3 5 3" xfId="29358"/>
    <cellStyle name="Standard 4 5 4 3 6" xfId="29359"/>
    <cellStyle name="Standard 4 5 4 3 6 2" xfId="29360"/>
    <cellStyle name="Standard 4 5 4 3 7" xfId="29361"/>
    <cellStyle name="Standard 4 5 4 3 8" xfId="29362"/>
    <cellStyle name="Standard 4 5 4 4" xfId="29363"/>
    <cellStyle name="Standard 4 5 4 4 2" xfId="29364"/>
    <cellStyle name="Standard 4 5 4 4 2 2" xfId="29365"/>
    <cellStyle name="Standard 4 5 4 4 2 2 2" xfId="29366"/>
    <cellStyle name="Standard 4 5 4 4 2 2 2 2" xfId="29367"/>
    <cellStyle name="Standard 4 5 4 4 2 2 2 3" xfId="29368"/>
    <cellStyle name="Standard 4 5 4 4 2 2 3" xfId="29369"/>
    <cellStyle name="Standard 4 5 4 4 2 2 3 2" xfId="29370"/>
    <cellStyle name="Standard 4 5 4 4 2 2 3 3" xfId="29371"/>
    <cellStyle name="Standard 4 5 4 4 2 2 4" xfId="29372"/>
    <cellStyle name="Standard 4 5 4 4 2 2 4 2" xfId="29373"/>
    <cellStyle name="Standard 4 5 4 4 2 2 5" xfId="29374"/>
    <cellStyle name="Standard 4 5 4 4 2 2 6" xfId="29375"/>
    <cellStyle name="Standard 4 5 4 4 2 3" xfId="29376"/>
    <cellStyle name="Standard 4 5 4 4 2 3 2" xfId="29377"/>
    <cellStyle name="Standard 4 5 4 4 2 3 3" xfId="29378"/>
    <cellStyle name="Standard 4 5 4 4 2 4" xfId="29379"/>
    <cellStyle name="Standard 4 5 4 4 2 4 2" xfId="29380"/>
    <cellStyle name="Standard 4 5 4 4 2 4 3" xfId="29381"/>
    <cellStyle name="Standard 4 5 4 4 2 5" xfId="29382"/>
    <cellStyle name="Standard 4 5 4 4 2 5 2" xfId="29383"/>
    <cellStyle name="Standard 4 5 4 4 2 6" xfId="29384"/>
    <cellStyle name="Standard 4 5 4 4 2 7" xfId="29385"/>
    <cellStyle name="Standard 4 5 4 4 3" xfId="29386"/>
    <cellStyle name="Standard 4 5 4 4 3 2" xfId="29387"/>
    <cellStyle name="Standard 4 5 4 4 3 2 2" xfId="29388"/>
    <cellStyle name="Standard 4 5 4 4 3 2 3" xfId="29389"/>
    <cellStyle name="Standard 4 5 4 4 3 3" xfId="29390"/>
    <cellStyle name="Standard 4 5 4 4 3 3 2" xfId="29391"/>
    <cellStyle name="Standard 4 5 4 4 3 3 3" xfId="29392"/>
    <cellStyle name="Standard 4 5 4 4 3 4" xfId="29393"/>
    <cellStyle name="Standard 4 5 4 4 3 4 2" xfId="29394"/>
    <cellStyle name="Standard 4 5 4 4 3 5" xfId="29395"/>
    <cellStyle name="Standard 4 5 4 4 3 6" xfId="29396"/>
    <cellStyle name="Standard 4 5 4 4 4" xfId="29397"/>
    <cellStyle name="Standard 4 5 4 4 4 2" xfId="29398"/>
    <cellStyle name="Standard 4 5 4 4 4 3" xfId="29399"/>
    <cellStyle name="Standard 4 5 4 4 5" xfId="29400"/>
    <cellStyle name="Standard 4 5 4 4 5 2" xfId="29401"/>
    <cellStyle name="Standard 4 5 4 4 5 3" xfId="29402"/>
    <cellStyle name="Standard 4 5 4 4 6" xfId="29403"/>
    <cellStyle name="Standard 4 5 4 4 6 2" xfId="29404"/>
    <cellStyle name="Standard 4 5 4 4 7" xfId="29405"/>
    <cellStyle name="Standard 4 5 4 4 8" xfId="29406"/>
    <cellStyle name="Standard 4 5 4 5" xfId="29407"/>
    <cellStyle name="Standard 4 5 4 5 2" xfId="29408"/>
    <cellStyle name="Standard 4 5 4 5 2 2" xfId="29409"/>
    <cellStyle name="Standard 4 5 4 5 2 2 2" xfId="29410"/>
    <cellStyle name="Standard 4 5 4 5 2 2 3" xfId="29411"/>
    <cellStyle name="Standard 4 5 4 5 2 3" xfId="29412"/>
    <cellStyle name="Standard 4 5 4 5 2 3 2" xfId="29413"/>
    <cellStyle name="Standard 4 5 4 5 2 3 3" xfId="29414"/>
    <cellStyle name="Standard 4 5 4 5 2 4" xfId="29415"/>
    <cellStyle name="Standard 4 5 4 5 2 4 2" xfId="29416"/>
    <cellStyle name="Standard 4 5 4 5 2 5" xfId="29417"/>
    <cellStyle name="Standard 4 5 4 5 2 6" xfId="29418"/>
    <cellStyle name="Standard 4 5 4 5 3" xfId="29419"/>
    <cellStyle name="Standard 4 5 4 5 3 2" xfId="29420"/>
    <cellStyle name="Standard 4 5 4 5 3 3" xfId="29421"/>
    <cellStyle name="Standard 4 5 4 5 4" xfId="29422"/>
    <cellStyle name="Standard 4 5 4 5 4 2" xfId="29423"/>
    <cellStyle name="Standard 4 5 4 5 4 3" xfId="29424"/>
    <cellStyle name="Standard 4 5 4 5 5" xfId="29425"/>
    <cellStyle name="Standard 4 5 4 5 5 2" xfId="29426"/>
    <cellStyle name="Standard 4 5 4 5 6" xfId="29427"/>
    <cellStyle name="Standard 4 5 4 5 7" xfId="29428"/>
    <cellStyle name="Standard 4 5 4 6" xfId="29429"/>
    <cellStyle name="Standard 4 5 4 6 2" xfId="29430"/>
    <cellStyle name="Standard 4 5 4 6 2 2" xfId="29431"/>
    <cellStyle name="Standard 4 5 4 6 2 3" xfId="29432"/>
    <cellStyle name="Standard 4 5 4 6 3" xfId="29433"/>
    <cellStyle name="Standard 4 5 4 6 3 2" xfId="29434"/>
    <cellStyle name="Standard 4 5 4 6 3 3" xfId="29435"/>
    <cellStyle name="Standard 4 5 4 6 4" xfId="29436"/>
    <cellStyle name="Standard 4 5 4 6 4 2" xfId="29437"/>
    <cellStyle name="Standard 4 5 4 6 5" xfId="29438"/>
    <cellStyle name="Standard 4 5 4 6 6" xfId="29439"/>
    <cellStyle name="Standard 4 5 4 7" xfId="29440"/>
    <cellStyle name="Standard 4 5 4 7 2" xfId="29441"/>
    <cellStyle name="Standard 4 5 4 7 3" xfId="29442"/>
    <cellStyle name="Standard 4 5 4 8" xfId="29443"/>
    <cellStyle name="Standard 4 5 4 8 2" xfId="29444"/>
    <cellStyle name="Standard 4 5 4 8 3" xfId="29445"/>
    <cellStyle name="Standard 4 5 4 9" xfId="29446"/>
    <cellStyle name="Standard 4 5 4 9 2" xfId="29447"/>
    <cellStyle name="Standard 4 5 5" xfId="29448"/>
    <cellStyle name="Standard 4 5 5 10" xfId="29449"/>
    <cellStyle name="Standard 4 5 5 2" xfId="29450"/>
    <cellStyle name="Standard 4 5 5 2 2" xfId="29451"/>
    <cellStyle name="Standard 4 5 5 2 2 2" xfId="29452"/>
    <cellStyle name="Standard 4 5 5 2 2 2 2" xfId="29453"/>
    <cellStyle name="Standard 4 5 5 2 2 2 2 2" xfId="29454"/>
    <cellStyle name="Standard 4 5 5 2 2 2 2 3" xfId="29455"/>
    <cellStyle name="Standard 4 5 5 2 2 2 3" xfId="29456"/>
    <cellStyle name="Standard 4 5 5 2 2 2 3 2" xfId="29457"/>
    <cellStyle name="Standard 4 5 5 2 2 2 3 3" xfId="29458"/>
    <cellStyle name="Standard 4 5 5 2 2 2 4" xfId="29459"/>
    <cellStyle name="Standard 4 5 5 2 2 2 4 2" xfId="29460"/>
    <cellStyle name="Standard 4 5 5 2 2 2 5" xfId="29461"/>
    <cellStyle name="Standard 4 5 5 2 2 2 6" xfId="29462"/>
    <cellStyle name="Standard 4 5 5 2 2 3" xfId="29463"/>
    <cellStyle name="Standard 4 5 5 2 2 3 2" xfId="29464"/>
    <cellStyle name="Standard 4 5 5 2 2 3 3" xfId="29465"/>
    <cellStyle name="Standard 4 5 5 2 2 4" xfId="29466"/>
    <cellStyle name="Standard 4 5 5 2 2 4 2" xfId="29467"/>
    <cellStyle name="Standard 4 5 5 2 2 4 3" xfId="29468"/>
    <cellStyle name="Standard 4 5 5 2 2 5" xfId="29469"/>
    <cellStyle name="Standard 4 5 5 2 2 5 2" xfId="29470"/>
    <cellStyle name="Standard 4 5 5 2 2 6" xfId="29471"/>
    <cellStyle name="Standard 4 5 5 2 2 7" xfId="29472"/>
    <cellStyle name="Standard 4 5 5 2 3" xfId="29473"/>
    <cellStyle name="Standard 4 5 5 2 3 2" xfId="29474"/>
    <cellStyle name="Standard 4 5 5 2 3 2 2" xfId="29475"/>
    <cellStyle name="Standard 4 5 5 2 3 2 3" xfId="29476"/>
    <cellStyle name="Standard 4 5 5 2 3 3" xfId="29477"/>
    <cellStyle name="Standard 4 5 5 2 3 3 2" xfId="29478"/>
    <cellStyle name="Standard 4 5 5 2 3 3 3" xfId="29479"/>
    <cellStyle name="Standard 4 5 5 2 3 4" xfId="29480"/>
    <cellStyle name="Standard 4 5 5 2 3 4 2" xfId="29481"/>
    <cellStyle name="Standard 4 5 5 2 3 5" xfId="29482"/>
    <cellStyle name="Standard 4 5 5 2 3 6" xfId="29483"/>
    <cellStyle name="Standard 4 5 5 2 4" xfId="29484"/>
    <cellStyle name="Standard 4 5 5 2 4 2" xfId="29485"/>
    <cellStyle name="Standard 4 5 5 2 4 3" xfId="29486"/>
    <cellStyle name="Standard 4 5 5 2 5" xfId="29487"/>
    <cellStyle name="Standard 4 5 5 2 5 2" xfId="29488"/>
    <cellStyle name="Standard 4 5 5 2 5 3" xfId="29489"/>
    <cellStyle name="Standard 4 5 5 2 6" xfId="29490"/>
    <cellStyle name="Standard 4 5 5 2 6 2" xfId="29491"/>
    <cellStyle name="Standard 4 5 5 2 7" xfId="29492"/>
    <cellStyle name="Standard 4 5 5 2 8" xfId="29493"/>
    <cellStyle name="Standard 4 5 5 3" xfId="29494"/>
    <cellStyle name="Standard 4 5 5 3 2" xfId="29495"/>
    <cellStyle name="Standard 4 5 5 3 2 2" xfId="29496"/>
    <cellStyle name="Standard 4 5 5 3 2 2 2" xfId="29497"/>
    <cellStyle name="Standard 4 5 5 3 2 2 2 2" xfId="29498"/>
    <cellStyle name="Standard 4 5 5 3 2 2 2 3" xfId="29499"/>
    <cellStyle name="Standard 4 5 5 3 2 2 3" xfId="29500"/>
    <cellStyle name="Standard 4 5 5 3 2 2 3 2" xfId="29501"/>
    <cellStyle name="Standard 4 5 5 3 2 2 3 3" xfId="29502"/>
    <cellStyle name="Standard 4 5 5 3 2 2 4" xfId="29503"/>
    <cellStyle name="Standard 4 5 5 3 2 2 4 2" xfId="29504"/>
    <cellStyle name="Standard 4 5 5 3 2 2 5" xfId="29505"/>
    <cellStyle name="Standard 4 5 5 3 2 2 6" xfId="29506"/>
    <cellStyle name="Standard 4 5 5 3 2 3" xfId="29507"/>
    <cellStyle name="Standard 4 5 5 3 2 3 2" xfId="29508"/>
    <cellStyle name="Standard 4 5 5 3 2 3 3" xfId="29509"/>
    <cellStyle name="Standard 4 5 5 3 2 4" xfId="29510"/>
    <cellStyle name="Standard 4 5 5 3 2 4 2" xfId="29511"/>
    <cellStyle name="Standard 4 5 5 3 2 4 3" xfId="29512"/>
    <cellStyle name="Standard 4 5 5 3 2 5" xfId="29513"/>
    <cellStyle name="Standard 4 5 5 3 2 5 2" xfId="29514"/>
    <cellStyle name="Standard 4 5 5 3 2 6" xfId="29515"/>
    <cellStyle name="Standard 4 5 5 3 2 7" xfId="29516"/>
    <cellStyle name="Standard 4 5 5 3 3" xfId="29517"/>
    <cellStyle name="Standard 4 5 5 3 3 2" xfId="29518"/>
    <cellStyle name="Standard 4 5 5 3 3 2 2" xfId="29519"/>
    <cellStyle name="Standard 4 5 5 3 3 2 3" xfId="29520"/>
    <cellStyle name="Standard 4 5 5 3 3 3" xfId="29521"/>
    <cellStyle name="Standard 4 5 5 3 3 3 2" xfId="29522"/>
    <cellStyle name="Standard 4 5 5 3 3 3 3" xfId="29523"/>
    <cellStyle name="Standard 4 5 5 3 3 4" xfId="29524"/>
    <cellStyle name="Standard 4 5 5 3 3 4 2" xfId="29525"/>
    <cellStyle name="Standard 4 5 5 3 3 5" xfId="29526"/>
    <cellStyle name="Standard 4 5 5 3 3 6" xfId="29527"/>
    <cellStyle name="Standard 4 5 5 3 4" xfId="29528"/>
    <cellStyle name="Standard 4 5 5 3 4 2" xfId="29529"/>
    <cellStyle name="Standard 4 5 5 3 4 3" xfId="29530"/>
    <cellStyle name="Standard 4 5 5 3 5" xfId="29531"/>
    <cellStyle name="Standard 4 5 5 3 5 2" xfId="29532"/>
    <cellStyle name="Standard 4 5 5 3 5 3" xfId="29533"/>
    <cellStyle name="Standard 4 5 5 3 6" xfId="29534"/>
    <cellStyle name="Standard 4 5 5 3 6 2" xfId="29535"/>
    <cellStyle name="Standard 4 5 5 3 7" xfId="29536"/>
    <cellStyle name="Standard 4 5 5 3 8" xfId="29537"/>
    <cellStyle name="Standard 4 5 5 4" xfId="29538"/>
    <cellStyle name="Standard 4 5 5 4 2" xfId="29539"/>
    <cellStyle name="Standard 4 5 5 4 2 2" xfId="29540"/>
    <cellStyle name="Standard 4 5 5 4 2 2 2" xfId="29541"/>
    <cellStyle name="Standard 4 5 5 4 2 2 3" xfId="29542"/>
    <cellStyle name="Standard 4 5 5 4 2 3" xfId="29543"/>
    <cellStyle name="Standard 4 5 5 4 2 3 2" xfId="29544"/>
    <cellStyle name="Standard 4 5 5 4 2 3 3" xfId="29545"/>
    <cellStyle name="Standard 4 5 5 4 2 4" xfId="29546"/>
    <cellStyle name="Standard 4 5 5 4 2 4 2" xfId="29547"/>
    <cellStyle name="Standard 4 5 5 4 2 5" xfId="29548"/>
    <cellStyle name="Standard 4 5 5 4 2 6" xfId="29549"/>
    <cellStyle name="Standard 4 5 5 4 3" xfId="29550"/>
    <cellStyle name="Standard 4 5 5 4 3 2" xfId="29551"/>
    <cellStyle name="Standard 4 5 5 4 3 3" xfId="29552"/>
    <cellStyle name="Standard 4 5 5 4 4" xfId="29553"/>
    <cellStyle name="Standard 4 5 5 4 4 2" xfId="29554"/>
    <cellStyle name="Standard 4 5 5 4 4 3" xfId="29555"/>
    <cellStyle name="Standard 4 5 5 4 5" xfId="29556"/>
    <cellStyle name="Standard 4 5 5 4 5 2" xfId="29557"/>
    <cellStyle name="Standard 4 5 5 4 6" xfId="29558"/>
    <cellStyle name="Standard 4 5 5 4 7" xfId="29559"/>
    <cellStyle name="Standard 4 5 5 5" xfId="29560"/>
    <cellStyle name="Standard 4 5 5 5 2" xfId="29561"/>
    <cellStyle name="Standard 4 5 5 5 2 2" xfId="29562"/>
    <cellStyle name="Standard 4 5 5 5 2 3" xfId="29563"/>
    <cellStyle name="Standard 4 5 5 5 3" xfId="29564"/>
    <cellStyle name="Standard 4 5 5 5 3 2" xfId="29565"/>
    <cellStyle name="Standard 4 5 5 5 3 3" xfId="29566"/>
    <cellStyle name="Standard 4 5 5 5 4" xfId="29567"/>
    <cellStyle name="Standard 4 5 5 5 4 2" xfId="29568"/>
    <cellStyle name="Standard 4 5 5 5 5" xfId="29569"/>
    <cellStyle name="Standard 4 5 5 5 6" xfId="29570"/>
    <cellStyle name="Standard 4 5 5 6" xfId="29571"/>
    <cellStyle name="Standard 4 5 5 6 2" xfId="29572"/>
    <cellStyle name="Standard 4 5 5 6 3" xfId="29573"/>
    <cellStyle name="Standard 4 5 5 7" xfId="29574"/>
    <cellStyle name="Standard 4 5 5 7 2" xfId="29575"/>
    <cellStyle name="Standard 4 5 5 7 3" xfId="29576"/>
    <cellStyle name="Standard 4 5 5 8" xfId="29577"/>
    <cellStyle name="Standard 4 5 5 8 2" xfId="29578"/>
    <cellStyle name="Standard 4 5 5 9" xfId="29579"/>
    <cellStyle name="Standard 4 5 6" xfId="29580"/>
    <cellStyle name="Standard 4 5 6 2" xfId="29581"/>
    <cellStyle name="Standard 4 5 6 2 2" xfId="29582"/>
    <cellStyle name="Standard 4 5 6 2 2 2" xfId="29583"/>
    <cellStyle name="Standard 4 5 6 2 2 2 2" xfId="29584"/>
    <cellStyle name="Standard 4 5 6 2 2 2 3" xfId="29585"/>
    <cellStyle name="Standard 4 5 6 2 2 3" xfId="29586"/>
    <cellStyle name="Standard 4 5 6 2 2 3 2" xfId="29587"/>
    <cellStyle name="Standard 4 5 6 2 2 3 3" xfId="29588"/>
    <cellStyle name="Standard 4 5 6 2 2 4" xfId="29589"/>
    <cellStyle name="Standard 4 5 6 2 2 4 2" xfId="29590"/>
    <cellStyle name="Standard 4 5 6 2 2 5" xfId="29591"/>
    <cellStyle name="Standard 4 5 6 2 2 6" xfId="29592"/>
    <cellStyle name="Standard 4 5 6 2 3" xfId="29593"/>
    <cellStyle name="Standard 4 5 6 2 3 2" xfId="29594"/>
    <cellStyle name="Standard 4 5 6 2 3 3" xfId="29595"/>
    <cellStyle name="Standard 4 5 6 2 4" xfId="29596"/>
    <cellStyle name="Standard 4 5 6 2 4 2" xfId="29597"/>
    <cellStyle name="Standard 4 5 6 2 4 3" xfId="29598"/>
    <cellStyle name="Standard 4 5 6 2 5" xfId="29599"/>
    <cellStyle name="Standard 4 5 6 2 5 2" xfId="29600"/>
    <cellStyle name="Standard 4 5 6 2 6" xfId="29601"/>
    <cellStyle name="Standard 4 5 6 2 7" xfId="29602"/>
    <cellStyle name="Standard 4 5 6 3" xfId="29603"/>
    <cellStyle name="Standard 4 5 6 3 2" xfId="29604"/>
    <cellStyle name="Standard 4 5 6 3 2 2" xfId="29605"/>
    <cellStyle name="Standard 4 5 6 3 2 3" xfId="29606"/>
    <cellStyle name="Standard 4 5 6 3 3" xfId="29607"/>
    <cellStyle name="Standard 4 5 6 3 3 2" xfId="29608"/>
    <cellStyle name="Standard 4 5 6 3 3 3" xfId="29609"/>
    <cellStyle name="Standard 4 5 6 3 4" xfId="29610"/>
    <cellStyle name="Standard 4 5 6 3 4 2" xfId="29611"/>
    <cellStyle name="Standard 4 5 6 3 5" xfId="29612"/>
    <cellStyle name="Standard 4 5 6 3 6" xfId="29613"/>
    <cellStyle name="Standard 4 5 6 4" xfId="29614"/>
    <cellStyle name="Standard 4 5 6 4 2" xfId="29615"/>
    <cellStyle name="Standard 4 5 6 4 3" xfId="29616"/>
    <cellStyle name="Standard 4 5 6 5" xfId="29617"/>
    <cellStyle name="Standard 4 5 6 5 2" xfId="29618"/>
    <cellStyle name="Standard 4 5 6 5 3" xfId="29619"/>
    <cellStyle name="Standard 4 5 6 6" xfId="29620"/>
    <cellStyle name="Standard 4 5 6 6 2" xfId="29621"/>
    <cellStyle name="Standard 4 5 6 7" xfId="29622"/>
    <cellStyle name="Standard 4 5 6 8" xfId="29623"/>
    <cellStyle name="Standard 4 5 7" xfId="29624"/>
    <cellStyle name="Standard 4 5 7 2" xfId="29625"/>
    <cellStyle name="Standard 4 5 7 2 2" xfId="29626"/>
    <cellStyle name="Standard 4 5 7 2 2 2" xfId="29627"/>
    <cellStyle name="Standard 4 5 7 2 2 2 2" xfId="29628"/>
    <cellStyle name="Standard 4 5 7 2 2 2 3" xfId="29629"/>
    <cellStyle name="Standard 4 5 7 2 2 3" xfId="29630"/>
    <cellStyle name="Standard 4 5 7 2 2 3 2" xfId="29631"/>
    <cellStyle name="Standard 4 5 7 2 2 3 3" xfId="29632"/>
    <cellStyle name="Standard 4 5 7 2 2 4" xfId="29633"/>
    <cellStyle name="Standard 4 5 7 2 2 4 2" xfId="29634"/>
    <cellStyle name="Standard 4 5 7 2 2 5" xfId="29635"/>
    <cellStyle name="Standard 4 5 7 2 2 6" xfId="29636"/>
    <cellStyle name="Standard 4 5 7 2 3" xfId="29637"/>
    <cellStyle name="Standard 4 5 7 2 3 2" xfId="29638"/>
    <cellStyle name="Standard 4 5 7 2 3 3" xfId="29639"/>
    <cellStyle name="Standard 4 5 7 2 4" xfId="29640"/>
    <cellStyle name="Standard 4 5 7 2 4 2" xfId="29641"/>
    <cellStyle name="Standard 4 5 7 2 4 3" xfId="29642"/>
    <cellStyle name="Standard 4 5 7 2 5" xfId="29643"/>
    <cellStyle name="Standard 4 5 7 2 5 2" xfId="29644"/>
    <cellStyle name="Standard 4 5 7 2 6" xfId="29645"/>
    <cellStyle name="Standard 4 5 7 2 7" xfId="29646"/>
    <cellStyle name="Standard 4 5 7 3" xfId="29647"/>
    <cellStyle name="Standard 4 5 7 3 2" xfId="29648"/>
    <cellStyle name="Standard 4 5 7 3 2 2" xfId="29649"/>
    <cellStyle name="Standard 4 5 7 3 2 3" xfId="29650"/>
    <cellStyle name="Standard 4 5 7 3 3" xfId="29651"/>
    <cellStyle name="Standard 4 5 7 3 3 2" xfId="29652"/>
    <cellStyle name="Standard 4 5 7 3 3 3" xfId="29653"/>
    <cellStyle name="Standard 4 5 7 3 4" xfId="29654"/>
    <cellStyle name="Standard 4 5 7 3 4 2" xfId="29655"/>
    <cellStyle name="Standard 4 5 7 3 5" xfId="29656"/>
    <cellStyle name="Standard 4 5 7 3 6" xfId="29657"/>
    <cellStyle name="Standard 4 5 7 4" xfId="29658"/>
    <cellStyle name="Standard 4 5 7 4 2" xfId="29659"/>
    <cellStyle name="Standard 4 5 7 4 3" xfId="29660"/>
    <cellStyle name="Standard 4 5 7 5" xfId="29661"/>
    <cellStyle name="Standard 4 5 7 5 2" xfId="29662"/>
    <cellStyle name="Standard 4 5 7 5 3" xfId="29663"/>
    <cellStyle name="Standard 4 5 7 6" xfId="29664"/>
    <cellStyle name="Standard 4 5 7 6 2" xfId="29665"/>
    <cellStyle name="Standard 4 5 7 7" xfId="29666"/>
    <cellStyle name="Standard 4 5 7 8" xfId="29667"/>
    <cellStyle name="Standard 4 5 8" xfId="29668"/>
    <cellStyle name="Standard 4 5 8 2" xfId="29669"/>
    <cellStyle name="Standard 4 5 8 2 2" xfId="29670"/>
    <cellStyle name="Standard 4 5 8 2 2 2" xfId="29671"/>
    <cellStyle name="Standard 4 5 8 2 2 3" xfId="29672"/>
    <cellStyle name="Standard 4 5 8 2 3" xfId="29673"/>
    <cellStyle name="Standard 4 5 8 2 3 2" xfId="29674"/>
    <cellStyle name="Standard 4 5 8 2 3 3" xfId="29675"/>
    <cellStyle name="Standard 4 5 8 2 4" xfId="29676"/>
    <cellStyle name="Standard 4 5 8 2 4 2" xfId="29677"/>
    <cellStyle name="Standard 4 5 8 2 5" xfId="29678"/>
    <cellStyle name="Standard 4 5 8 2 6" xfId="29679"/>
    <cellStyle name="Standard 4 5 8 3" xfId="29680"/>
    <cellStyle name="Standard 4 5 8 3 2" xfId="29681"/>
    <cellStyle name="Standard 4 5 8 3 3" xfId="29682"/>
    <cellStyle name="Standard 4 5 8 4" xfId="29683"/>
    <cellStyle name="Standard 4 5 8 4 2" xfId="29684"/>
    <cellStyle name="Standard 4 5 8 4 3" xfId="29685"/>
    <cellStyle name="Standard 4 5 8 5" xfId="29686"/>
    <cellStyle name="Standard 4 5 8 5 2" xfId="29687"/>
    <cellStyle name="Standard 4 5 8 6" xfId="29688"/>
    <cellStyle name="Standard 4 5 8 7" xfId="29689"/>
    <cellStyle name="Standard 4 5 9" xfId="29690"/>
    <cellStyle name="Standard 4 5 9 2" xfId="29691"/>
    <cellStyle name="Standard 4 5 9 2 2" xfId="29692"/>
    <cellStyle name="Standard 4 5 9 2 3" xfId="29693"/>
    <cellStyle name="Standard 4 5 9 3" xfId="29694"/>
    <cellStyle name="Standard 4 5 9 3 2" xfId="29695"/>
    <cellStyle name="Standard 4 5 9 3 3" xfId="29696"/>
    <cellStyle name="Standard 4 5 9 4" xfId="29697"/>
    <cellStyle name="Standard 4 5 9 4 2" xfId="29698"/>
    <cellStyle name="Standard 4 5 9 5" xfId="29699"/>
    <cellStyle name="Standard 4 5 9 6" xfId="29700"/>
    <cellStyle name="Standard 4 6" xfId="592"/>
    <cellStyle name="Standard 4 6 10" xfId="29701"/>
    <cellStyle name="Standard 4 6 10 2" xfId="29702"/>
    <cellStyle name="Standard 4 6 10 3" xfId="29703"/>
    <cellStyle name="Standard 4 6 11" xfId="29704"/>
    <cellStyle name="Standard 4 6 11 2" xfId="29705"/>
    <cellStyle name="Standard 4 6 12" xfId="29706"/>
    <cellStyle name="Standard 4 6 13" xfId="29707"/>
    <cellStyle name="Standard 4 6 14" xfId="33115"/>
    <cellStyle name="Standard 4 6 15" xfId="33190"/>
    <cellStyle name="Standard 4 6 16" xfId="33265"/>
    <cellStyle name="Standard 4 6 17" xfId="33340"/>
    <cellStyle name="Standard 4 6 18" xfId="33474"/>
    <cellStyle name="Standard 4 6 2" xfId="29708"/>
    <cellStyle name="Standard 4 6 2 10" xfId="29709"/>
    <cellStyle name="Standard 4 6 2 11" xfId="29710"/>
    <cellStyle name="Standard 4 6 2 12" xfId="33475"/>
    <cellStyle name="Standard 4 6 2 2" xfId="29711"/>
    <cellStyle name="Standard 4 6 2 2 10" xfId="29712"/>
    <cellStyle name="Standard 4 6 2 2 2" xfId="29713"/>
    <cellStyle name="Standard 4 6 2 2 2 2" xfId="29714"/>
    <cellStyle name="Standard 4 6 2 2 2 2 2" xfId="29715"/>
    <cellStyle name="Standard 4 6 2 2 2 2 2 2" xfId="29716"/>
    <cellStyle name="Standard 4 6 2 2 2 2 2 2 2" xfId="29717"/>
    <cellStyle name="Standard 4 6 2 2 2 2 2 2 3" xfId="29718"/>
    <cellStyle name="Standard 4 6 2 2 2 2 2 3" xfId="29719"/>
    <cellStyle name="Standard 4 6 2 2 2 2 2 3 2" xfId="29720"/>
    <cellStyle name="Standard 4 6 2 2 2 2 2 3 3" xfId="29721"/>
    <cellStyle name="Standard 4 6 2 2 2 2 2 4" xfId="29722"/>
    <cellStyle name="Standard 4 6 2 2 2 2 2 4 2" xfId="29723"/>
    <cellStyle name="Standard 4 6 2 2 2 2 2 5" xfId="29724"/>
    <cellStyle name="Standard 4 6 2 2 2 2 2 6" xfId="29725"/>
    <cellStyle name="Standard 4 6 2 2 2 2 3" xfId="29726"/>
    <cellStyle name="Standard 4 6 2 2 2 2 3 2" xfId="29727"/>
    <cellStyle name="Standard 4 6 2 2 2 2 3 3" xfId="29728"/>
    <cellStyle name="Standard 4 6 2 2 2 2 4" xfId="29729"/>
    <cellStyle name="Standard 4 6 2 2 2 2 4 2" xfId="29730"/>
    <cellStyle name="Standard 4 6 2 2 2 2 4 3" xfId="29731"/>
    <cellStyle name="Standard 4 6 2 2 2 2 5" xfId="29732"/>
    <cellStyle name="Standard 4 6 2 2 2 2 5 2" xfId="29733"/>
    <cellStyle name="Standard 4 6 2 2 2 2 6" xfId="29734"/>
    <cellStyle name="Standard 4 6 2 2 2 2 7" xfId="29735"/>
    <cellStyle name="Standard 4 6 2 2 2 3" xfId="29736"/>
    <cellStyle name="Standard 4 6 2 2 2 3 2" xfId="29737"/>
    <cellStyle name="Standard 4 6 2 2 2 3 2 2" xfId="29738"/>
    <cellStyle name="Standard 4 6 2 2 2 3 2 3" xfId="29739"/>
    <cellStyle name="Standard 4 6 2 2 2 3 3" xfId="29740"/>
    <cellStyle name="Standard 4 6 2 2 2 3 3 2" xfId="29741"/>
    <cellStyle name="Standard 4 6 2 2 2 3 3 3" xfId="29742"/>
    <cellStyle name="Standard 4 6 2 2 2 3 4" xfId="29743"/>
    <cellStyle name="Standard 4 6 2 2 2 3 4 2" xfId="29744"/>
    <cellStyle name="Standard 4 6 2 2 2 3 5" xfId="29745"/>
    <cellStyle name="Standard 4 6 2 2 2 3 6" xfId="29746"/>
    <cellStyle name="Standard 4 6 2 2 2 4" xfId="29747"/>
    <cellStyle name="Standard 4 6 2 2 2 4 2" xfId="29748"/>
    <cellStyle name="Standard 4 6 2 2 2 4 3" xfId="29749"/>
    <cellStyle name="Standard 4 6 2 2 2 5" xfId="29750"/>
    <cellStyle name="Standard 4 6 2 2 2 5 2" xfId="29751"/>
    <cellStyle name="Standard 4 6 2 2 2 5 3" xfId="29752"/>
    <cellStyle name="Standard 4 6 2 2 2 6" xfId="29753"/>
    <cellStyle name="Standard 4 6 2 2 2 6 2" xfId="29754"/>
    <cellStyle name="Standard 4 6 2 2 2 7" xfId="29755"/>
    <cellStyle name="Standard 4 6 2 2 2 8" xfId="29756"/>
    <cellStyle name="Standard 4 6 2 2 3" xfId="29757"/>
    <cellStyle name="Standard 4 6 2 2 3 2" xfId="29758"/>
    <cellStyle name="Standard 4 6 2 2 3 2 2" xfId="29759"/>
    <cellStyle name="Standard 4 6 2 2 3 2 2 2" xfId="29760"/>
    <cellStyle name="Standard 4 6 2 2 3 2 2 2 2" xfId="29761"/>
    <cellStyle name="Standard 4 6 2 2 3 2 2 2 3" xfId="29762"/>
    <cellStyle name="Standard 4 6 2 2 3 2 2 3" xfId="29763"/>
    <cellStyle name="Standard 4 6 2 2 3 2 2 3 2" xfId="29764"/>
    <cellStyle name="Standard 4 6 2 2 3 2 2 3 3" xfId="29765"/>
    <cellStyle name="Standard 4 6 2 2 3 2 2 4" xfId="29766"/>
    <cellStyle name="Standard 4 6 2 2 3 2 2 4 2" xfId="29767"/>
    <cellStyle name="Standard 4 6 2 2 3 2 2 5" xfId="29768"/>
    <cellStyle name="Standard 4 6 2 2 3 2 2 6" xfId="29769"/>
    <cellStyle name="Standard 4 6 2 2 3 2 3" xfId="29770"/>
    <cellStyle name="Standard 4 6 2 2 3 2 3 2" xfId="29771"/>
    <cellStyle name="Standard 4 6 2 2 3 2 3 3" xfId="29772"/>
    <cellStyle name="Standard 4 6 2 2 3 2 4" xfId="29773"/>
    <cellStyle name="Standard 4 6 2 2 3 2 4 2" xfId="29774"/>
    <cellStyle name="Standard 4 6 2 2 3 2 4 3" xfId="29775"/>
    <cellStyle name="Standard 4 6 2 2 3 2 5" xfId="29776"/>
    <cellStyle name="Standard 4 6 2 2 3 2 5 2" xfId="29777"/>
    <cellStyle name="Standard 4 6 2 2 3 2 6" xfId="29778"/>
    <cellStyle name="Standard 4 6 2 2 3 2 7" xfId="29779"/>
    <cellStyle name="Standard 4 6 2 2 3 3" xfId="29780"/>
    <cellStyle name="Standard 4 6 2 2 3 3 2" xfId="29781"/>
    <cellStyle name="Standard 4 6 2 2 3 3 2 2" xfId="29782"/>
    <cellStyle name="Standard 4 6 2 2 3 3 2 3" xfId="29783"/>
    <cellStyle name="Standard 4 6 2 2 3 3 3" xfId="29784"/>
    <cellStyle name="Standard 4 6 2 2 3 3 3 2" xfId="29785"/>
    <cellStyle name="Standard 4 6 2 2 3 3 3 3" xfId="29786"/>
    <cellStyle name="Standard 4 6 2 2 3 3 4" xfId="29787"/>
    <cellStyle name="Standard 4 6 2 2 3 3 4 2" xfId="29788"/>
    <cellStyle name="Standard 4 6 2 2 3 3 5" xfId="29789"/>
    <cellStyle name="Standard 4 6 2 2 3 3 6" xfId="29790"/>
    <cellStyle name="Standard 4 6 2 2 3 4" xfId="29791"/>
    <cellStyle name="Standard 4 6 2 2 3 4 2" xfId="29792"/>
    <cellStyle name="Standard 4 6 2 2 3 4 3" xfId="29793"/>
    <cellStyle name="Standard 4 6 2 2 3 5" xfId="29794"/>
    <cellStyle name="Standard 4 6 2 2 3 5 2" xfId="29795"/>
    <cellStyle name="Standard 4 6 2 2 3 5 3" xfId="29796"/>
    <cellStyle name="Standard 4 6 2 2 3 6" xfId="29797"/>
    <cellStyle name="Standard 4 6 2 2 3 6 2" xfId="29798"/>
    <cellStyle name="Standard 4 6 2 2 3 7" xfId="29799"/>
    <cellStyle name="Standard 4 6 2 2 3 8" xfId="29800"/>
    <cellStyle name="Standard 4 6 2 2 4" xfId="29801"/>
    <cellStyle name="Standard 4 6 2 2 4 2" xfId="29802"/>
    <cellStyle name="Standard 4 6 2 2 4 2 2" xfId="29803"/>
    <cellStyle name="Standard 4 6 2 2 4 2 2 2" xfId="29804"/>
    <cellStyle name="Standard 4 6 2 2 4 2 2 3" xfId="29805"/>
    <cellStyle name="Standard 4 6 2 2 4 2 3" xfId="29806"/>
    <cellStyle name="Standard 4 6 2 2 4 2 3 2" xfId="29807"/>
    <cellStyle name="Standard 4 6 2 2 4 2 3 3" xfId="29808"/>
    <cellStyle name="Standard 4 6 2 2 4 2 4" xfId="29809"/>
    <cellStyle name="Standard 4 6 2 2 4 2 4 2" xfId="29810"/>
    <cellStyle name="Standard 4 6 2 2 4 2 5" xfId="29811"/>
    <cellStyle name="Standard 4 6 2 2 4 2 6" xfId="29812"/>
    <cellStyle name="Standard 4 6 2 2 4 3" xfId="29813"/>
    <cellStyle name="Standard 4 6 2 2 4 3 2" xfId="29814"/>
    <cellStyle name="Standard 4 6 2 2 4 3 3" xfId="29815"/>
    <cellStyle name="Standard 4 6 2 2 4 4" xfId="29816"/>
    <cellStyle name="Standard 4 6 2 2 4 4 2" xfId="29817"/>
    <cellStyle name="Standard 4 6 2 2 4 4 3" xfId="29818"/>
    <cellStyle name="Standard 4 6 2 2 4 5" xfId="29819"/>
    <cellStyle name="Standard 4 6 2 2 4 5 2" xfId="29820"/>
    <cellStyle name="Standard 4 6 2 2 4 6" xfId="29821"/>
    <cellStyle name="Standard 4 6 2 2 4 7" xfId="29822"/>
    <cellStyle name="Standard 4 6 2 2 5" xfId="29823"/>
    <cellStyle name="Standard 4 6 2 2 5 2" xfId="29824"/>
    <cellStyle name="Standard 4 6 2 2 5 2 2" xfId="29825"/>
    <cellStyle name="Standard 4 6 2 2 5 2 3" xfId="29826"/>
    <cellStyle name="Standard 4 6 2 2 5 3" xfId="29827"/>
    <cellStyle name="Standard 4 6 2 2 5 3 2" xfId="29828"/>
    <cellStyle name="Standard 4 6 2 2 5 3 3" xfId="29829"/>
    <cellStyle name="Standard 4 6 2 2 5 4" xfId="29830"/>
    <cellStyle name="Standard 4 6 2 2 5 4 2" xfId="29831"/>
    <cellStyle name="Standard 4 6 2 2 5 5" xfId="29832"/>
    <cellStyle name="Standard 4 6 2 2 5 6" xfId="29833"/>
    <cellStyle name="Standard 4 6 2 2 6" xfId="29834"/>
    <cellStyle name="Standard 4 6 2 2 6 2" xfId="29835"/>
    <cellStyle name="Standard 4 6 2 2 6 3" xfId="29836"/>
    <cellStyle name="Standard 4 6 2 2 7" xfId="29837"/>
    <cellStyle name="Standard 4 6 2 2 7 2" xfId="29838"/>
    <cellStyle name="Standard 4 6 2 2 7 3" xfId="29839"/>
    <cellStyle name="Standard 4 6 2 2 8" xfId="29840"/>
    <cellStyle name="Standard 4 6 2 2 8 2" xfId="29841"/>
    <cellStyle name="Standard 4 6 2 2 9" xfId="29842"/>
    <cellStyle name="Standard 4 6 2 3" xfId="29843"/>
    <cellStyle name="Standard 4 6 2 3 2" xfId="29844"/>
    <cellStyle name="Standard 4 6 2 3 2 2" xfId="29845"/>
    <cellStyle name="Standard 4 6 2 3 2 2 2" xfId="29846"/>
    <cellStyle name="Standard 4 6 2 3 2 2 2 2" xfId="29847"/>
    <cellStyle name="Standard 4 6 2 3 2 2 2 3" xfId="29848"/>
    <cellStyle name="Standard 4 6 2 3 2 2 3" xfId="29849"/>
    <cellStyle name="Standard 4 6 2 3 2 2 3 2" xfId="29850"/>
    <cellStyle name="Standard 4 6 2 3 2 2 3 3" xfId="29851"/>
    <cellStyle name="Standard 4 6 2 3 2 2 4" xfId="29852"/>
    <cellStyle name="Standard 4 6 2 3 2 2 4 2" xfId="29853"/>
    <cellStyle name="Standard 4 6 2 3 2 2 5" xfId="29854"/>
    <cellStyle name="Standard 4 6 2 3 2 2 6" xfId="29855"/>
    <cellStyle name="Standard 4 6 2 3 2 3" xfId="29856"/>
    <cellStyle name="Standard 4 6 2 3 2 3 2" xfId="29857"/>
    <cellStyle name="Standard 4 6 2 3 2 3 3" xfId="29858"/>
    <cellStyle name="Standard 4 6 2 3 2 4" xfId="29859"/>
    <cellStyle name="Standard 4 6 2 3 2 4 2" xfId="29860"/>
    <cellStyle name="Standard 4 6 2 3 2 4 3" xfId="29861"/>
    <cellStyle name="Standard 4 6 2 3 2 5" xfId="29862"/>
    <cellStyle name="Standard 4 6 2 3 2 5 2" xfId="29863"/>
    <cellStyle name="Standard 4 6 2 3 2 6" xfId="29864"/>
    <cellStyle name="Standard 4 6 2 3 2 7" xfId="29865"/>
    <cellStyle name="Standard 4 6 2 3 3" xfId="29866"/>
    <cellStyle name="Standard 4 6 2 3 3 2" xfId="29867"/>
    <cellStyle name="Standard 4 6 2 3 3 2 2" xfId="29868"/>
    <cellStyle name="Standard 4 6 2 3 3 2 3" xfId="29869"/>
    <cellStyle name="Standard 4 6 2 3 3 3" xfId="29870"/>
    <cellStyle name="Standard 4 6 2 3 3 3 2" xfId="29871"/>
    <cellStyle name="Standard 4 6 2 3 3 3 3" xfId="29872"/>
    <cellStyle name="Standard 4 6 2 3 3 4" xfId="29873"/>
    <cellStyle name="Standard 4 6 2 3 3 4 2" xfId="29874"/>
    <cellStyle name="Standard 4 6 2 3 3 5" xfId="29875"/>
    <cellStyle name="Standard 4 6 2 3 3 6" xfId="29876"/>
    <cellStyle name="Standard 4 6 2 3 4" xfId="29877"/>
    <cellStyle name="Standard 4 6 2 3 4 2" xfId="29878"/>
    <cellStyle name="Standard 4 6 2 3 4 3" xfId="29879"/>
    <cellStyle name="Standard 4 6 2 3 5" xfId="29880"/>
    <cellStyle name="Standard 4 6 2 3 5 2" xfId="29881"/>
    <cellStyle name="Standard 4 6 2 3 5 3" xfId="29882"/>
    <cellStyle name="Standard 4 6 2 3 6" xfId="29883"/>
    <cellStyle name="Standard 4 6 2 3 6 2" xfId="29884"/>
    <cellStyle name="Standard 4 6 2 3 7" xfId="29885"/>
    <cellStyle name="Standard 4 6 2 3 8" xfId="29886"/>
    <cellStyle name="Standard 4 6 2 4" xfId="29887"/>
    <cellStyle name="Standard 4 6 2 4 2" xfId="29888"/>
    <cellStyle name="Standard 4 6 2 4 2 2" xfId="29889"/>
    <cellStyle name="Standard 4 6 2 4 2 2 2" xfId="29890"/>
    <cellStyle name="Standard 4 6 2 4 2 2 2 2" xfId="29891"/>
    <cellStyle name="Standard 4 6 2 4 2 2 2 3" xfId="29892"/>
    <cellStyle name="Standard 4 6 2 4 2 2 3" xfId="29893"/>
    <cellStyle name="Standard 4 6 2 4 2 2 3 2" xfId="29894"/>
    <cellStyle name="Standard 4 6 2 4 2 2 3 3" xfId="29895"/>
    <cellStyle name="Standard 4 6 2 4 2 2 4" xfId="29896"/>
    <cellStyle name="Standard 4 6 2 4 2 2 4 2" xfId="29897"/>
    <cellStyle name="Standard 4 6 2 4 2 2 5" xfId="29898"/>
    <cellStyle name="Standard 4 6 2 4 2 2 6" xfId="29899"/>
    <cellStyle name="Standard 4 6 2 4 2 3" xfId="29900"/>
    <cellStyle name="Standard 4 6 2 4 2 3 2" xfId="29901"/>
    <cellStyle name="Standard 4 6 2 4 2 3 3" xfId="29902"/>
    <cellStyle name="Standard 4 6 2 4 2 4" xfId="29903"/>
    <cellStyle name="Standard 4 6 2 4 2 4 2" xfId="29904"/>
    <cellStyle name="Standard 4 6 2 4 2 4 3" xfId="29905"/>
    <cellStyle name="Standard 4 6 2 4 2 5" xfId="29906"/>
    <cellStyle name="Standard 4 6 2 4 2 5 2" xfId="29907"/>
    <cellStyle name="Standard 4 6 2 4 2 6" xfId="29908"/>
    <cellStyle name="Standard 4 6 2 4 2 7" xfId="29909"/>
    <cellStyle name="Standard 4 6 2 4 3" xfId="29910"/>
    <cellStyle name="Standard 4 6 2 4 3 2" xfId="29911"/>
    <cellStyle name="Standard 4 6 2 4 3 2 2" xfId="29912"/>
    <cellStyle name="Standard 4 6 2 4 3 2 3" xfId="29913"/>
    <cellStyle name="Standard 4 6 2 4 3 3" xfId="29914"/>
    <cellStyle name="Standard 4 6 2 4 3 3 2" xfId="29915"/>
    <cellStyle name="Standard 4 6 2 4 3 3 3" xfId="29916"/>
    <cellStyle name="Standard 4 6 2 4 3 4" xfId="29917"/>
    <cellStyle name="Standard 4 6 2 4 3 4 2" xfId="29918"/>
    <cellStyle name="Standard 4 6 2 4 3 5" xfId="29919"/>
    <cellStyle name="Standard 4 6 2 4 3 6" xfId="29920"/>
    <cellStyle name="Standard 4 6 2 4 4" xfId="29921"/>
    <cellStyle name="Standard 4 6 2 4 4 2" xfId="29922"/>
    <cellStyle name="Standard 4 6 2 4 4 3" xfId="29923"/>
    <cellStyle name="Standard 4 6 2 4 5" xfId="29924"/>
    <cellStyle name="Standard 4 6 2 4 5 2" xfId="29925"/>
    <cellStyle name="Standard 4 6 2 4 5 3" xfId="29926"/>
    <cellStyle name="Standard 4 6 2 4 6" xfId="29927"/>
    <cellStyle name="Standard 4 6 2 4 6 2" xfId="29928"/>
    <cellStyle name="Standard 4 6 2 4 7" xfId="29929"/>
    <cellStyle name="Standard 4 6 2 4 8" xfId="29930"/>
    <cellStyle name="Standard 4 6 2 5" xfId="29931"/>
    <cellStyle name="Standard 4 6 2 5 2" xfId="29932"/>
    <cellStyle name="Standard 4 6 2 5 2 2" xfId="29933"/>
    <cellStyle name="Standard 4 6 2 5 2 2 2" xfId="29934"/>
    <cellStyle name="Standard 4 6 2 5 2 2 3" xfId="29935"/>
    <cellStyle name="Standard 4 6 2 5 2 3" xfId="29936"/>
    <cellStyle name="Standard 4 6 2 5 2 3 2" xfId="29937"/>
    <cellStyle name="Standard 4 6 2 5 2 3 3" xfId="29938"/>
    <cellStyle name="Standard 4 6 2 5 2 4" xfId="29939"/>
    <cellStyle name="Standard 4 6 2 5 2 4 2" xfId="29940"/>
    <cellStyle name="Standard 4 6 2 5 2 5" xfId="29941"/>
    <cellStyle name="Standard 4 6 2 5 2 6" xfId="29942"/>
    <cellStyle name="Standard 4 6 2 5 3" xfId="29943"/>
    <cellStyle name="Standard 4 6 2 5 3 2" xfId="29944"/>
    <cellStyle name="Standard 4 6 2 5 3 3" xfId="29945"/>
    <cellStyle name="Standard 4 6 2 5 4" xfId="29946"/>
    <cellStyle name="Standard 4 6 2 5 4 2" xfId="29947"/>
    <cellStyle name="Standard 4 6 2 5 4 3" xfId="29948"/>
    <cellStyle name="Standard 4 6 2 5 5" xfId="29949"/>
    <cellStyle name="Standard 4 6 2 5 5 2" xfId="29950"/>
    <cellStyle name="Standard 4 6 2 5 6" xfId="29951"/>
    <cellStyle name="Standard 4 6 2 5 7" xfId="29952"/>
    <cellStyle name="Standard 4 6 2 6" xfId="29953"/>
    <cellStyle name="Standard 4 6 2 6 2" xfId="29954"/>
    <cellStyle name="Standard 4 6 2 6 2 2" xfId="29955"/>
    <cellStyle name="Standard 4 6 2 6 2 3" xfId="29956"/>
    <cellStyle name="Standard 4 6 2 6 3" xfId="29957"/>
    <cellStyle name="Standard 4 6 2 6 3 2" xfId="29958"/>
    <cellStyle name="Standard 4 6 2 6 3 3" xfId="29959"/>
    <cellStyle name="Standard 4 6 2 6 4" xfId="29960"/>
    <cellStyle name="Standard 4 6 2 6 4 2" xfId="29961"/>
    <cellStyle name="Standard 4 6 2 6 5" xfId="29962"/>
    <cellStyle name="Standard 4 6 2 6 6" xfId="29963"/>
    <cellStyle name="Standard 4 6 2 7" xfId="29964"/>
    <cellStyle name="Standard 4 6 2 7 2" xfId="29965"/>
    <cellStyle name="Standard 4 6 2 7 3" xfId="29966"/>
    <cellStyle name="Standard 4 6 2 8" xfId="29967"/>
    <cellStyle name="Standard 4 6 2 8 2" xfId="29968"/>
    <cellStyle name="Standard 4 6 2 8 3" xfId="29969"/>
    <cellStyle name="Standard 4 6 2 9" xfId="29970"/>
    <cellStyle name="Standard 4 6 2 9 2" xfId="29971"/>
    <cellStyle name="Standard 4 6 3" xfId="29972"/>
    <cellStyle name="Standard 4 6 3 10" xfId="29973"/>
    <cellStyle name="Standard 4 6 3 11" xfId="29974"/>
    <cellStyle name="Standard 4 6 3 12" xfId="33476"/>
    <cellStyle name="Standard 4 6 3 2" xfId="29975"/>
    <cellStyle name="Standard 4 6 3 2 10" xfId="29976"/>
    <cellStyle name="Standard 4 6 3 2 2" xfId="29977"/>
    <cellStyle name="Standard 4 6 3 2 2 2" xfId="29978"/>
    <cellStyle name="Standard 4 6 3 2 2 2 2" xfId="29979"/>
    <cellStyle name="Standard 4 6 3 2 2 2 2 2" xfId="29980"/>
    <cellStyle name="Standard 4 6 3 2 2 2 2 2 2" xfId="29981"/>
    <cellStyle name="Standard 4 6 3 2 2 2 2 2 3" xfId="29982"/>
    <cellStyle name="Standard 4 6 3 2 2 2 2 3" xfId="29983"/>
    <cellStyle name="Standard 4 6 3 2 2 2 2 3 2" xfId="29984"/>
    <cellStyle name="Standard 4 6 3 2 2 2 2 3 3" xfId="29985"/>
    <cellStyle name="Standard 4 6 3 2 2 2 2 4" xfId="29986"/>
    <cellStyle name="Standard 4 6 3 2 2 2 2 4 2" xfId="29987"/>
    <cellStyle name="Standard 4 6 3 2 2 2 2 5" xfId="29988"/>
    <cellStyle name="Standard 4 6 3 2 2 2 2 6" xfId="29989"/>
    <cellStyle name="Standard 4 6 3 2 2 2 3" xfId="29990"/>
    <cellStyle name="Standard 4 6 3 2 2 2 3 2" xfId="29991"/>
    <cellStyle name="Standard 4 6 3 2 2 2 3 3" xfId="29992"/>
    <cellStyle name="Standard 4 6 3 2 2 2 4" xfId="29993"/>
    <cellStyle name="Standard 4 6 3 2 2 2 4 2" xfId="29994"/>
    <cellStyle name="Standard 4 6 3 2 2 2 4 3" xfId="29995"/>
    <cellStyle name="Standard 4 6 3 2 2 2 5" xfId="29996"/>
    <cellStyle name="Standard 4 6 3 2 2 2 5 2" xfId="29997"/>
    <cellStyle name="Standard 4 6 3 2 2 2 6" xfId="29998"/>
    <cellStyle name="Standard 4 6 3 2 2 2 7" xfId="29999"/>
    <cellStyle name="Standard 4 6 3 2 2 3" xfId="30000"/>
    <cellStyle name="Standard 4 6 3 2 2 3 2" xfId="30001"/>
    <cellStyle name="Standard 4 6 3 2 2 3 2 2" xfId="30002"/>
    <cellStyle name="Standard 4 6 3 2 2 3 2 3" xfId="30003"/>
    <cellStyle name="Standard 4 6 3 2 2 3 3" xfId="30004"/>
    <cellStyle name="Standard 4 6 3 2 2 3 3 2" xfId="30005"/>
    <cellStyle name="Standard 4 6 3 2 2 3 3 3" xfId="30006"/>
    <cellStyle name="Standard 4 6 3 2 2 3 4" xfId="30007"/>
    <cellStyle name="Standard 4 6 3 2 2 3 4 2" xfId="30008"/>
    <cellStyle name="Standard 4 6 3 2 2 3 5" xfId="30009"/>
    <cellStyle name="Standard 4 6 3 2 2 3 6" xfId="30010"/>
    <cellStyle name="Standard 4 6 3 2 2 4" xfId="30011"/>
    <cellStyle name="Standard 4 6 3 2 2 4 2" xfId="30012"/>
    <cellStyle name="Standard 4 6 3 2 2 4 3" xfId="30013"/>
    <cellStyle name="Standard 4 6 3 2 2 5" xfId="30014"/>
    <cellStyle name="Standard 4 6 3 2 2 5 2" xfId="30015"/>
    <cellStyle name="Standard 4 6 3 2 2 5 3" xfId="30016"/>
    <cellStyle name="Standard 4 6 3 2 2 6" xfId="30017"/>
    <cellStyle name="Standard 4 6 3 2 2 6 2" xfId="30018"/>
    <cellStyle name="Standard 4 6 3 2 2 7" xfId="30019"/>
    <cellStyle name="Standard 4 6 3 2 2 8" xfId="30020"/>
    <cellStyle name="Standard 4 6 3 2 3" xfId="30021"/>
    <cellStyle name="Standard 4 6 3 2 3 2" xfId="30022"/>
    <cellStyle name="Standard 4 6 3 2 3 2 2" xfId="30023"/>
    <cellStyle name="Standard 4 6 3 2 3 2 2 2" xfId="30024"/>
    <cellStyle name="Standard 4 6 3 2 3 2 2 2 2" xfId="30025"/>
    <cellStyle name="Standard 4 6 3 2 3 2 2 2 3" xfId="30026"/>
    <cellStyle name="Standard 4 6 3 2 3 2 2 3" xfId="30027"/>
    <cellStyle name="Standard 4 6 3 2 3 2 2 3 2" xfId="30028"/>
    <cellStyle name="Standard 4 6 3 2 3 2 2 3 3" xfId="30029"/>
    <cellStyle name="Standard 4 6 3 2 3 2 2 4" xfId="30030"/>
    <cellStyle name="Standard 4 6 3 2 3 2 2 4 2" xfId="30031"/>
    <cellStyle name="Standard 4 6 3 2 3 2 2 5" xfId="30032"/>
    <cellStyle name="Standard 4 6 3 2 3 2 2 6" xfId="30033"/>
    <cellStyle name="Standard 4 6 3 2 3 2 3" xfId="30034"/>
    <cellStyle name="Standard 4 6 3 2 3 2 3 2" xfId="30035"/>
    <cellStyle name="Standard 4 6 3 2 3 2 3 3" xfId="30036"/>
    <cellStyle name="Standard 4 6 3 2 3 2 4" xfId="30037"/>
    <cellStyle name="Standard 4 6 3 2 3 2 4 2" xfId="30038"/>
    <cellStyle name="Standard 4 6 3 2 3 2 4 3" xfId="30039"/>
    <cellStyle name="Standard 4 6 3 2 3 2 5" xfId="30040"/>
    <cellStyle name="Standard 4 6 3 2 3 2 5 2" xfId="30041"/>
    <cellStyle name="Standard 4 6 3 2 3 2 6" xfId="30042"/>
    <cellStyle name="Standard 4 6 3 2 3 2 7" xfId="30043"/>
    <cellStyle name="Standard 4 6 3 2 3 3" xfId="30044"/>
    <cellStyle name="Standard 4 6 3 2 3 3 2" xfId="30045"/>
    <cellStyle name="Standard 4 6 3 2 3 3 2 2" xfId="30046"/>
    <cellStyle name="Standard 4 6 3 2 3 3 2 3" xfId="30047"/>
    <cellStyle name="Standard 4 6 3 2 3 3 3" xfId="30048"/>
    <cellStyle name="Standard 4 6 3 2 3 3 3 2" xfId="30049"/>
    <cellStyle name="Standard 4 6 3 2 3 3 3 3" xfId="30050"/>
    <cellStyle name="Standard 4 6 3 2 3 3 4" xfId="30051"/>
    <cellStyle name="Standard 4 6 3 2 3 3 4 2" xfId="30052"/>
    <cellStyle name="Standard 4 6 3 2 3 3 5" xfId="30053"/>
    <cellStyle name="Standard 4 6 3 2 3 3 6" xfId="30054"/>
    <cellStyle name="Standard 4 6 3 2 3 4" xfId="30055"/>
    <cellStyle name="Standard 4 6 3 2 3 4 2" xfId="30056"/>
    <cellStyle name="Standard 4 6 3 2 3 4 3" xfId="30057"/>
    <cellStyle name="Standard 4 6 3 2 3 5" xfId="30058"/>
    <cellStyle name="Standard 4 6 3 2 3 5 2" xfId="30059"/>
    <cellStyle name="Standard 4 6 3 2 3 5 3" xfId="30060"/>
    <cellStyle name="Standard 4 6 3 2 3 6" xfId="30061"/>
    <cellStyle name="Standard 4 6 3 2 3 6 2" xfId="30062"/>
    <cellStyle name="Standard 4 6 3 2 3 7" xfId="30063"/>
    <cellStyle name="Standard 4 6 3 2 3 8" xfId="30064"/>
    <cellStyle name="Standard 4 6 3 2 4" xfId="30065"/>
    <cellStyle name="Standard 4 6 3 2 4 2" xfId="30066"/>
    <cellStyle name="Standard 4 6 3 2 4 2 2" xfId="30067"/>
    <cellStyle name="Standard 4 6 3 2 4 2 2 2" xfId="30068"/>
    <cellStyle name="Standard 4 6 3 2 4 2 2 3" xfId="30069"/>
    <cellStyle name="Standard 4 6 3 2 4 2 3" xfId="30070"/>
    <cellStyle name="Standard 4 6 3 2 4 2 3 2" xfId="30071"/>
    <cellStyle name="Standard 4 6 3 2 4 2 3 3" xfId="30072"/>
    <cellStyle name="Standard 4 6 3 2 4 2 4" xfId="30073"/>
    <cellStyle name="Standard 4 6 3 2 4 2 4 2" xfId="30074"/>
    <cellStyle name="Standard 4 6 3 2 4 2 5" xfId="30075"/>
    <cellStyle name="Standard 4 6 3 2 4 2 6" xfId="30076"/>
    <cellStyle name="Standard 4 6 3 2 4 3" xfId="30077"/>
    <cellStyle name="Standard 4 6 3 2 4 3 2" xfId="30078"/>
    <cellStyle name="Standard 4 6 3 2 4 3 3" xfId="30079"/>
    <cellStyle name="Standard 4 6 3 2 4 4" xfId="30080"/>
    <cellStyle name="Standard 4 6 3 2 4 4 2" xfId="30081"/>
    <cellStyle name="Standard 4 6 3 2 4 4 3" xfId="30082"/>
    <cellStyle name="Standard 4 6 3 2 4 5" xfId="30083"/>
    <cellStyle name="Standard 4 6 3 2 4 5 2" xfId="30084"/>
    <cellStyle name="Standard 4 6 3 2 4 6" xfId="30085"/>
    <cellStyle name="Standard 4 6 3 2 4 7" xfId="30086"/>
    <cellStyle name="Standard 4 6 3 2 5" xfId="30087"/>
    <cellStyle name="Standard 4 6 3 2 5 2" xfId="30088"/>
    <cellStyle name="Standard 4 6 3 2 5 2 2" xfId="30089"/>
    <cellStyle name="Standard 4 6 3 2 5 2 3" xfId="30090"/>
    <cellStyle name="Standard 4 6 3 2 5 3" xfId="30091"/>
    <cellStyle name="Standard 4 6 3 2 5 3 2" xfId="30092"/>
    <cellStyle name="Standard 4 6 3 2 5 3 3" xfId="30093"/>
    <cellStyle name="Standard 4 6 3 2 5 4" xfId="30094"/>
    <cellStyle name="Standard 4 6 3 2 5 4 2" xfId="30095"/>
    <cellStyle name="Standard 4 6 3 2 5 5" xfId="30096"/>
    <cellStyle name="Standard 4 6 3 2 5 6" xfId="30097"/>
    <cellStyle name="Standard 4 6 3 2 6" xfId="30098"/>
    <cellStyle name="Standard 4 6 3 2 6 2" xfId="30099"/>
    <cellStyle name="Standard 4 6 3 2 6 3" xfId="30100"/>
    <cellStyle name="Standard 4 6 3 2 7" xfId="30101"/>
    <cellStyle name="Standard 4 6 3 2 7 2" xfId="30102"/>
    <cellStyle name="Standard 4 6 3 2 7 3" xfId="30103"/>
    <cellStyle name="Standard 4 6 3 2 8" xfId="30104"/>
    <cellStyle name="Standard 4 6 3 2 8 2" xfId="30105"/>
    <cellStyle name="Standard 4 6 3 2 9" xfId="30106"/>
    <cellStyle name="Standard 4 6 3 3" xfId="30107"/>
    <cellStyle name="Standard 4 6 3 3 2" xfId="30108"/>
    <cellStyle name="Standard 4 6 3 3 2 2" xfId="30109"/>
    <cellStyle name="Standard 4 6 3 3 2 2 2" xfId="30110"/>
    <cellStyle name="Standard 4 6 3 3 2 2 2 2" xfId="30111"/>
    <cellStyle name="Standard 4 6 3 3 2 2 2 3" xfId="30112"/>
    <cellStyle name="Standard 4 6 3 3 2 2 3" xfId="30113"/>
    <cellStyle name="Standard 4 6 3 3 2 2 3 2" xfId="30114"/>
    <cellStyle name="Standard 4 6 3 3 2 2 3 3" xfId="30115"/>
    <cellStyle name="Standard 4 6 3 3 2 2 4" xfId="30116"/>
    <cellStyle name="Standard 4 6 3 3 2 2 4 2" xfId="30117"/>
    <cellStyle name="Standard 4 6 3 3 2 2 5" xfId="30118"/>
    <cellStyle name="Standard 4 6 3 3 2 2 6" xfId="30119"/>
    <cellStyle name="Standard 4 6 3 3 2 3" xfId="30120"/>
    <cellStyle name="Standard 4 6 3 3 2 3 2" xfId="30121"/>
    <cellStyle name="Standard 4 6 3 3 2 3 3" xfId="30122"/>
    <cellStyle name="Standard 4 6 3 3 2 4" xfId="30123"/>
    <cellStyle name="Standard 4 6 3 3 2 4 2" xfId="30124"/>
    <cellStyle name="Standard 4 6 3 3 2 4 3" xfId="30125"/>
    <cellStyle name="Standard 4 6 3 3 2 5" xfId="30126"/>
    <cellStyle name="Standard 4 6 3 3 2 5 2" xfId="30127"/>
    <cellStyle name="Standard 4 6 3 3 2 6" xfId="30128"/>
    <cellStyle name="Standard 4 6 3 3 2 7" xfId="30129"/>
    <cellStyle name="Standard 4 6 3 3 3" xfId="30130"/>
    <cellStyle name="Standard 4 6 3 3 3 2" xfId="30131"/>
    <cellStyle name="Standard 4 6 3 3 3 2 2" xfId="30132"/>
    <cellStyle name="Standard 4 6 3 3 3 2 3" xfId="30133"/>
    <cellStyle name="Standard 4 6 3 3 3 3" xfId="30134"/>
    <cellStyle name="Standard 4 6 3 3 3 3 2" xfId="30135"/>
    <cellStyle name="Standard 4 6 3 3 3 3 3" xfId="30136"/>
    <cellStyle name="Standard 4 6 3 3 3 4" xfId="30137"/>
    <cellStyle name="Standard 4 6 3 3 3 4 2" xfId="30138"/>
    <cellStyle name="Standard 4 6 3 3 3 5" xfId="30139"/>
    <cellStyle name="Standard 4 6 3 3 3 6" xfId="30140"/>
    <cellStyle name="Standard 4 6 3 3 4" xfId="30141"/>
    <cellStyle name="Standard 4 6 3 3 4 2" xfId="30142"/>
    <cellStyle name="Standard 4 6 3 3 4 3" xfId="30143"/>
    <cellStyle name="Standard 4 6 3 3 5" xfId="30144"/>
    <cellStyle name="Standard 4 6 3 3 5 2" xfId="30145"/>
    <cellStyle name="Standard 4 6 3 3 5 3" xfId="30146"/>
    <cellStyle name="Standard 4 6 3 3 6" xfId="30147"/>
    <cellStyle name="Standard 4 6 3 3 6 2" xfId="30148"/>
    <cellStyle name="Standard 4 6 3 3 7" xfId="30149"/>
    <cellStyle name="Standard 4 6 3 3 8" xfId="30150"/>
    <cellStyle name="Standard 4 6 3 4" xfId="30151"/>
    <cellStyle name="Standard 4 6 3 4 2" xfId="30152"/>
    <cellStyle name="Standard 4 6 3 4 2 2" xfId="30153"/>
    <cellStyle name="Standard 4 6 3 4 2 2 2" xfId="30154"/>
    <cellStyle name="Standard 4 6 3 4 2 2 2 2" xfId="30155"/>
    <cellStyle name="Standard 4 6 3 4 2 2 2 3" xfId="30156"/>
    <cellStyle name="Standard 4 6 3 4 2 2 3" xfId="30157"/>
    <cellStyle name="Standard 4 6 3 4 2 2 3 2" xfId="30158"/>
    <cellStyle name="Standard 4 6 3 4 2 2 3 3" xfId="30159"/>
    <cellStyle name="Standard 4 6 3 4 2 2 4" xfId="30160"/>
    <cellStyle name="Standard 4 6 3 4 2 2 4 2" xfId="30161"/>
    <cellStyle name="Standard 4 6 3 4 2 2 5" xfId="30162"/>
    <cellStyle name="Standard 4 6 3 4 2 2 6" xfId="30163"/>
    <cellStyle name="Standard 4 6 3 4 2 3" xfId="30164"/>
    <cellStyle name="Standard 4 6 3 4 2 3 2" xfId="30165"/>
    <cellStyle name="Standard 4 6 3 4 2 3 3" xfId="30166"/>
    <cellStyle name="Standard 4 6 3 4 2 4" xfId="30167"/>
    <cellStyle name="Standard 4 6 3 4 2 4 2" xfId="30168"/>
    <cellStyle name="Standard 4 6 3 4 2 4 3" xfId="30169"/>
    <cellStyle name="Standard 4 6 3 4 2 5" xfId="30170"/>
    <cellStyle name="Standard 4 6 3 4 2 5 2" xfId="30171"/>
    <cellStyle name="Standard 4 6 3 4 2 6" xfId="30172"/>
    <cellStyle name="Standard 4 6 3 4 2 7" xfId="30173"/>
    <cellStyle name="Standard 4 6 3 4 3" xfId="30174"/>
    <cellStyle name="Standard 4 6 3 4 3 2" xfId="30175"/>
    <cellStyle name="Standard 4 6 3 4 3 2 2" xfId="30176"/>
    <cellStyle name="Standard 4 6 3 4 3 2 3" xfId="30177"/>
    <cellStyle name="Standard 4 6 3 4 3 3" xfId="30178"/>
    <cellStyle name="Standard 4 6 3 4 3 3 2" xfId="30179"/>
    <cellStyle name="Standard 4 6 3 4 3 3 3" xfId="30180"/>
    <cellStyle name="Standard 4 6 3 4 3 4" xfId="30181"/>
    <cellStyle name="Standard 4 6 3 4 3 4 2" xfId="30182"/>
    <cellStyle name="Standard 4 6 3 4 3 5" xfId="30183"/>
    <cellStyle name="Standard 4 6 3 4 3 6" xfId="30184"/>
    <cellStyle name="Standard 4 6 3 4 4" xfId="30185"/>
    <cellStyle name="Standard 4 6 3 4 4 2" xfId="30186"/>
    <cellStyle name="Standard 4 6 3 4 4 3" xfId="30187"/>
    <cellStyle name="Standard 4 6 3 4 5" xfId="30188"/>
    <cellStyle name="Standard 4 6 3 4 5 2" xfId="30189"/>
    <cellStyle name="Standard 4 6 3 4 5 3" xfId="30190"/>
    <cellStyle name="Standard 4 6 3 4 6" xfId="30191"/>
    <cellStyle name="Standard 4 6 3 4 6 2" xfId="30192"/>
    <cellStyle name="Standard 4 6 3 4 7" xfId="30193"/>
    <cellStyle name="Standard 4 6 3 4 8" xfId="30194"/>
    <cellStyle name="Standard 4 6 3 5" xfId="30195"/>
    <cellStyle name="Standard 4 6 3 5 2" xfId="30196"/>
    <cellStyle name="Standard 4 6 3 5 2 2" xfId="30197"/>
    <cellStyle name="Standard 4 6 3 5 2 2 2" xfId="30198"/>
    <cellStyle name="Standard 4 6 3 5 2 2 3" xfId="30199"/>
    <cellStyle name="Standard 4 6 3 5 2 3" xfId="30200"/>
    <cellStyle name="Standard 4 6 3 5 2 3 2" xfId="30201"/>
    <cellStyle name="Standard 4 6 3 5 2 3 3" xfId="30202"/>
    <cellStyle name="Standard 4 6 3 5 2 4" xfId="30203"/>
    <cellStyle name="Standard 4 6 3 5 2 4 2" xfId="30204"/>
    <cellStyle name="Standard 4 6 3 5 2 5" xfId="30205"/>
    <cellStyle name="Standard 4 6 3 5 2 6" xfId="30206"/>
    <cellStyle name="Standard 4 6 3 5 3" xfId="30207"/>
    <cellStyle name="Standard 4 6 3 5 3 2" xfId="30208"/>
    <cellStyle name="Standard 4 6 3 5 3 3" xfId="30209"/>
    <cellStyle name="Standard 4 6 3 5 4" xfId="30210"/>
    <cellStyle name="Standard 4 6 3 5 4 2" xfId="30211"/>
    <cellStyle name="Standard 4 6 3 5 4 3" xfId="30212"/>
    <cellStyle name="Standard 4 6 3 5 5" xfId="30213"/>
    <cellStyle name="Standard 4 6 3 5 5 2" xfId="30214"/>
    <cellStyle name="Standard 4 6 3 5 6" xfId="30215"/>
    <cellStyle name="Standard 4 6 3 5 7" xfId="30216"/>
    <cellStyle name="Standard 4 6 3 6" xfId="30217"/>
    <cellStyle name="Standard 4 6 3 6 2" xfId="30218"/>
    <cellStyle name="Standard 4 6 3 6 2 2" xfId="30219"/>
    <cellStyle name="Standard 4 6 3 6 2 3" xfId="30220"/>
    <cellStyle name="Standard 4 6 3 6 3" xfId="30221"/>
    <cellStyle name="Standard 4 6 3 6 3 2" xfId="30222"/>
    <cellStyle name="Standard 4 6 3 6 3 3" xfId="30223"/>
    <cellStyle name="Standard 4 6 3 6 4" xfId="30224"/>
    <cellStyle name="Standard 4 6 3 6 4 2" xfId="30225"/>
    <cellStyle name="Standard 4 6 3 6 5" xfId="30226"/>
    <cellStyle name="Standard 4 6 3 6 6" xfId="30227"/>
    <cellStyle name="Standard 4 6 3 7" xfId="30228"/>
    <cellStyle name="Standard 4 6 3 7 2" xfId="30229"/>
    <cellStyle name="Standard 4 6 3 7 3" xfId="30230"/>
    <cellStyle name="Standard 4 6 3 8" xfId="30231"/>
    <cellStyle name="Standard 4 6 3 8 2" xfId="30232"/>
    <cellStyle name="Standard 4 6 3 8 3" xfId="30233"/>
    <cellStyle name="Standard 4 6 3 9" xfId="30234"/>
    <cellStyle name="Standard 4 6 3 9 2" xfId="30235"/>
    <cellStyle name="Standard 4 6 4" xfId="30236"/>
    <cellStyle name="Standard 4 6 4 10" xfId="30237"/>
    <cellStyle name="Standard 4 6 4 2" xfId="30238"/>
    <cellStyle name="Standard 4 6 4 2 2" xfId="30239"/>
    <cellStyle name="Standard 4 6 4 2 2 2" xfId="30240"/>
    <cellStyle name="Standard 4 6 4 2 2 2 2" xfId="30241"/>
    <cellStyle name="Standard 4 6 4 2 2 2 2 2" xfId="30242"/>
    <cellStyle name="Standard 4 6 4 2 2 2 2 3" xfId="30243"/>
    <cellStyle name="Standard 4 6 4 2 2 2 3" xfId="30244"/>
    <cellStyle name="Standard 4 6 4 2 2 2 3 2" xfId="30245"/>
    <cellStyle name="Standard 4 6 4 2 2 2 3 3" xfId="30246"/>
    <cellStyle name="Standard 4 6 4 2 2 2 4" xfId="30247"/>
    <cellStyle name="Standard 4 6 4 2 2 2 4 2" xfId="30248"/>
    <cellStyle name="Standard 4 6 4 2 2 2 5" xfId="30249"/>
    <cellStyle name="Standard 4 6 4 2 2 2 6" xfId="30250"/>
    <cellStyle name="Standard 4 6 4 2 2 3" xfId="30251"/>
    <cellStyle name="Standard 4 6 4 2 2 3 2" xfId="30252"/>
    <cellStyle name="Standard 4 6 4 2 2 3 3" xfId="30253"/>
    <cellStyle name="Standard 4 6 4 2 2 4" xfId="30254"/>
    <cellStyle name="Standard 4 6 4 2 2 4 2" xfId="30255"/>
    <cellStyle name="Standard 4 6 4 2 2 4 3" xfId="30256"/>
    <cellStyle name="Standard 4 6 4 2 2 5" xfId="30257"/>
    <cellStyle name="Standard 4 6 4 2 2 5 2" xfId="30258"/>
    <cellStyle name="Standard 4 6 4 2 2 6" xfId="30259"/>
    <cellStyle name="Standard 4 6 4 2 2 7" xfId="30260"/>
    <cellStyle name="Standard 4 6 4 2 3" xfId="30261"/>
    <cellStyle name="Standard 4 6 4 2 3 2" xfId="30262"/>
    <cellStyle name="Standard 4 6 4 2 3 2 2" xfId="30263"/>
    <cellStyle name="Standard 4 6 4 2 3 2 3" xfId="30264"/>
    <cellStyle name="Standard 4 6 4 2 3 3" xfId="30265"/>
    <cellStyle name="Standard 4 6 4 2 3 3 2" xfId="30266"/>
    <cellStyle name="Standard 4 6 4 2 3 3 3" xfId="30267"/>
    <cellStyle name="Standard 4 6 4 2 3 4" xfId="30268"/>
    <cellStyle name="Standard 4 6 4 2 3 4 2" xfId="30269"/>
    <cellStyle name="Standard 4 6 4 2 3 5" xfId="30270"/>
    <cellStyle name="Standard 4 6 4 2 3 6" xfId="30271"/>
    <cellStyle name="Standard 4 6 4 2 4" xfId="30272"/>
    <cellStyle name="Standard 4 6 4 2 4 2" xfId="30273"/>
    <cellStyle name="Standard 4 6 4 2 4 3" xfId="30274"/>
    <cellStyle name="Standard 4 6 4 2 5" xfId="30275"/>
    <cellStyle name="Standard 4 6 4 2 5 2" xfId="30276"/>
    <cellStyle name="Standard 4 6 4 2 5 3" xfId="30277"/>
    <cellStyle name="Standard 4 6 4 2 6" xfId="30278"/>
    <cellStyle name="Standard 4 6 4 2 6 2" xfId="30279"/>
    <cellStyle name="Standard 4 6 4 2 7" xfId="30280"/>
    <cellStyle name="Standard 4 6 4 2 8" xfId="30281"/>
    <cellStyle name="Standard 4 6 4 3" xfId="30282"/>
    <cellStyle name="Standard 4 6 4 3 2" xfId="30283"/>
    <cellStyle name="Standard 4 6 4 3 2 2" xfId="30284"/>
    <cellStyle name="Standard 4 6 4 3 2 2 2" xfId="30285"/>
    <cellStyle name="Standard 4 6 4 3 2 2 2 2" xfId="30286"/>
    <cellStyle name="Standard 4 6 4 3 2 2 2 3" xfId="30287"/>
    <cellStyle name="Standard 4 6 4 3 2 2 3" xfId="30288"/>
    <cellStyle name="Standard 4 6 4 3 2 2 3 2" xfId="30289"/>
    <cellStyle name="Standard 4 6 4 3 2 2 3 3" xfId="30290"/>
    <cellStyle name="Standard 4 6 4 3 2 2 4" xfId="30291"/>
    <cellStyle name="Standard 4 6 4 3 2 2 4 2" xfId="30292"/>
    <cellStyle name="Standard 4 6 4 3 2 2 5" xfId="30293"/>
    <cellStyle name="Standard 4 6 4 3 2 2 6" xfId="30294"/>
    <cellStyle name="Standard 4 6 4 3 2 3" xfId="30295"/>
    <cellStyle name="Standard 4 6 4 3 2 3 2" xfId="30296"/>
    <cellStyle name="Standard 4 6 4 3 2 3 3" xfId="30297"/>
    <cellStyle name="Standard 4 6 4 3 2 4" xfId="30298"/>
    <cellStyle name="Standard 4 6 4 3 2 4 2" xfId="30299"/>
    <cellStyle name="Standard 4 6 4 3 2 4 3" xfId="30300"/>
    <cellStyle name="Standard 4 6 4 3 2 5" xfId="30301"/>
    <cellStyle name="Standard 4 6 4 3 2 5 2" xfId="30302"/>
    <cellStyle name="Standard 4 6 4 3 2 6" xfId="30303"/>
    <cellStyle name="Standard 4 6 4 3 2 7" xfId="30304"/>
    <cellStyle name="Standard 4 6 4 3 3" xfId="30305"/>
    <cellStyle name="Standard 4 6 4 3 3 2" xfId="30306"/>
    <cellStyle name="Standard 4 6 4 3 3 2 2" xfId="30307"/>
    <cellStyle name="Standard 4 6 4 3 3 2 3" xfId="30308"/>
    <cellStyle name="Standard 4 6 4 3 3 3" xfId="30309"/>
    <cellStyle name="Standard 4 6 4 3 3 3 2" xfId="30310"/>
    <cellStyle name="Standard 4 6 4 3 3 3 3" xfId="30311"/>
    <cellStyle name="Standard 4 6 4 3 3 4" xfId="30312"/>
    <cellStyle name="Standard 4 6 4 3 3 4 2" xfId="30313"/>
    <cellStyle name="Standard 4 6 4 3 3 5" xfId="30314"/>
    <cellStyle name="Standard 4 6 4 3 3 6" xfId="30315"/>
    <cellStyle name="Standard 4 6 4 3 4" xfId="30316"/>
    <cellStyle name="Standard 4 6 4 3 4 2" xfId="30317"/>
    <cellStyle name="Standard 4 6 4 3 4 3" xfId="30318"/>
    <cellStyle name="Standard 4 6 4 3 5" xfId="30319"/>
    <cellStyle name="Standard 4 6 4 3 5 2" xfId="30320"/>
    <cellStyle name="Standard 4 6 4 3 5 3" xfId="30321"/>
    <cellStyle name="Standard 4 6 4 3 6" xfId="30322"/>
    <cellStyle name="Standard 4 6 4 3 6 2" xfId="30323"/>
    <cellStyle name="Standard 4 6 4 3 7" xfId="30324"/>
    <cellStyle name="Standard 4 6 4 3 8" xfId="30325"/>
    <cellStyle name="Standard 4 6 4 4" xfId="30326"/>
    <cellStyle name="Standard 4 6 4 4 2" xfId="30327"/>
    <cellStyle name="Standard 4 6 4 4 2 2" xfId="30328"/>
    <cellStyle name="Standard 4 6 4 4 2 2 2" xfId="30329"/>
    <cellStyle name="Standard 4 6 4 4 2 2 3" xfId="30330"/>
    <cellStyle name="Standard 4 6 4 4 2 3" xfId="30331"/>
    <cellStyle name="Standard 4 6 4 4 2 3 2" xfId="30332"/>
    <cellStyle name="Standard 4 6 4 4 2 3 3" xfId="30333"/>
    <cellStyle name="Standard 4 6 4 4 2 4" xfId="30334"/>
    <cellStyle name="Standard 4 6 4 4 2 4 2" xfId="30335"/>
    <cellStyle name="Standard 4 6 4 4 2 5" xfId="30336"/>
    <cellStyle name="Standard 4 6 4 4 2 6" xfId="30337"/>
    <cellStyle name="Standard 4 6 4 4 3" xfId="30338"/>
    <cellStyle name="Standard 4 6 4 4 3 2" xfId="30339"/>
    <cellStyle name="Standard 4 6 4 4 3 3" xfId="30340"/>
    <cellStyle name="Standard 4 6 4 4 4" xfId="30341"/>
    <cellStyle name="Standard 4 6 4 4 4 2" xfId="30342"/>
    <cellStyle name="Standard 4 6 4 4 4 3" xfId="30343"/>
    <cellStyle name="Standard 4 6 4 4 5" xfId="30344"/>
    <cellStyle name="Standard 4 6 4 4 5 2" xfId="30345"/>
    <cellStyle name="Standard 4 6 4 4 6" xfId="30346"/>
    <cellStyle name="Standard 4 6 4 4 7" xfId="30347"/>
    <cellStyle name="Standard 4 6 4 5" xfId="30348"/>
    <cellStyle name="Standard 4 6 4 5 2" xfId="30349"/>
    <cellStyle name="Standard 4 6 4 5 2 2" xfId="30350"/>
    <cellStyle name="Standard 4 6 4 5 2 3" xfId="30351"/>
    <cellStyle name="Standard 4 6 4 5 3" xfId="30352"/>
    <cellStyle name="Standard 4 6 4 5 3 2" xfId="30353"/>
    <cellStyle name="Standard 4 6 4 5 3 3" xfId="30354"/>
    <cellStyle name="Standard 4 6 4 5 4" xfId="30355"/>
    <cellStyle name="Standard 4 6 4 5 4 2" xfId="30356"/>
    <cellStyle name="Standard 4 6 4 5 5" xfId="30357"/>
    <cellStyle name="Standard 4 6 4 5 6" xfId="30358"/>
    <cellStyle name="Standard 4 6 4 6" xfId="30359"/>
    <cellStyle name="Standard 4 6 4 6 2" xfId="30360"/>
    <cellStyle name="Standard 4 6 4 6 3" xfId="30361"/>
    <cellStyle name="Standard 4 6 4 7" xfId="30362"/>
    <cellStyle name="Standard 4 6 4 7 2" xfId="30363"/>
    <cellStyle name="Standard 4 6 4 7 3" xfId="30364"/>
    <cellStyle name="Standard 4 6 4 8" xfId="30365"/>
    <cellStyle name="Standard 4 6 4 8 2" xfId="30366"/>
    <cellStyle name="Standard 4 6 4 9" xfId="30367"/>
    <cellStyle name="Standard 4 6 5" xfId="30368"/>
    <cellStyle name="Standard 4 6 5 2" xfId="30369"/>
    <cellStyle name="Standard 4 6 5 2 2" xfId="30370"/>
    <cellStyle name="Standard 4 6 5 2 2 2" xfId="30371"/>
    <cellStyle name="Standard 4 6 5 2 2 2 2" xfId="30372"/>
    <cellStyle name="Standard 4 6 5 2 2 2 3" xfId="30373"/>
    <cellStyle name="Standard 4 6 5 2 2 3" xfId="30374"/>
    <cellStyle name="Standard 4 6 5 2 2 3 2" xfId="30375"/>
    <cellStyle name="Standard 4 6 5 2 2 3 3" xfId="30376"/>
    <cellStyle name="Standard 4 6 5 2 2 4" xfId="30377"/>
    <cellStyle name="Standard 4 6 5 2 2 4 2" xfId="30378"/>
    <cellStyle name="Standard 4 6 5 2 2 5" xfId="30379"/>
    <cellStyle name="Standard 4 6 5 2 2 6" xfId="30380"/>
    <cellStyle name="Standard 4 6 5 2 3" xfId="30381"/>
    <cellStyle name="Standard 4 6 5 2 3 2" xfId="30382"/>
    <cellStyle name="Standard 4 6 5 2 3 3" xfId="30383"/>
    <cellStyle name="Standard 4 6 5 2 4" xfId="30384"/>
    <cellStyle name="Standard 4 6 5 2 4 2" xfId="30385"/>
    <cellStyle name="Standard 4 6 5 2 4 3" xfId="30386"/>
    <cellStyle name="Standard 4 6 5 2 5" xfId="30387"/>
    <cellStyle name="Standard 4 6 5 2 5 2" xfId="30388"/>
    <cellStyle name="Standard 4 6 5 2 6" xfId="30389"/>
    <cellStyle name="Standard 4 6 5 2 7" xfId="30390"/>
    <cellStyle name="Standard 4 6 5 3" xfId="30391"/>
    <cellStyle name="Standard 4 6 5 3 2" xfId="30392"/>
    <cellStyle name="Standard 4 6 5 3 2 2" xfId="30393"/>
    <cellStyle name="Standard 4 6 5 3 2 3" xfId="30394"/>
    <cellStyle name="Standard 4 6 5 3 3" xfId="30395"/>
    <cellStyle name="Standard 4 6 5 3 3 2" xfId="30396"/>
    <cellStyle name="Standard 4 6 5 3 3 3" xfId="30397"/>
    <cellStyle name="Standard 4 6 5 3 4" xfId="30398"/>
    <cellStyle name="Standard 4 6 5 3 4 2" xfId="30399"/>
    <cellStyle name="Standard 4 6 5 3 5" xfId="30400"/>
    <cellStyle name="Standard 4 6 5 3 6" xfId="30401"/>
    <cellStyle name="Standard 4 6 5 4" xfId="30402"/>
    <cellStyle name="Standard 4 6 5 4 2" xfId="30403"/>
    <cellStyle name="Standard 4 6 5 4 3" xfId="30404"/>
    <cellStyle name="Standard 4 6 5 5" xfId="30405"/>
    <cellStyle name="Standard 4 6 5 5 2" xfId="30406"/>
    <cellStyle name="Standard 4 6 5 5 3" xfId="30407"/>
    <cellStyle name="Standard 4 6 5 6" xfId="30408"/>
    <cellStyle name="Standard 4 6 5 6 2" xfId="30409"/>
    <cellStyle name="Standard 4 6 5 7" xfId="30410"/>
    <cellStyle name="Standard 4 6 5 8" xfId="30411"/>
    <cellStyle name="Standard 4 6 6" xfId="30412"/>
    <cellStyle name="Standard 4 6 6 2" xfId="30413"/>
    <cellStyle name="Standard 4 6 6 2 2" xfId="30414"/>
    <cellStyle name="Standard 4 6 6 2 2 2" xfId="30415"/>
    <cellStyle name="Standard 4 6 6 2 2 2 2" xfId="30416"/>
    <cellStyle name="Standard 4 6 6 2 2 2 3" xfId="30417"/>
    <cellStyle name="Standard 4 6 6 2 2 3" xfId="30418"/>
    <cellStyle name="Standard 4 6 6 2 2 3 2" xfId="30419"/>
    <cellStyle name="Standard 4 6 6 2 2 3 3" xfId="30420"/>
    <cellStyle name="Standard 4 6 6 2 2 4" xfId="30421"/>
    <cellStyle name="Standard 4 6 6 2 2 4 2" xfId="30422"/>
    <cellStyle name="Standard 4 6 6 2 2 5" xfId="30423"/>
    <cellStyle name="Standard 4 6 6 2 2 6" xfId="30424"/>
    <cellStyle name="Standard 4 6 6 2 3" xfId="30425"/>
    <cellStyle name="Standard 4 6 6 2 3 2" xfId="30426"/>
    <cellStyle name="Standard 4 6 6 2 3 3" xfId="30427"/>
    <cellStyle name="Standard 4 6 6 2 4" xfId="30428"/>
    <cellStyle name="Standard 4 6 6 2 4 2" xfId="30429"/>
    <cellStyle name="Standard 4 6 6 2 4 3" xfId="30430"/>
    <cellStyle name="Standard 4 6 6 2 5" xfId="30431"/>
    <cellStyle name="Standard 4 6 6 2 5 2" xfId="30432"/>
    <cellStyle name="Standard 4 6 6 2 6" xfId="30433"/>
    <cellStyle name="Standard 4 6 6 2 7" xfId="30434"/>
    <cellStyle name="Standard 4 6 6 3" xfId="30435"/>
    <cellStyle name="Standard 4 6 6 3 2" xfId="30436"/>
    <cellStyle name="Standard 4 6 6 3 2 2" xfId="30437"/>
    <cellStyle name="Standard 4 6 6 3 2 3" xfId="30438"/>
    <cellStyle name="Standard 4 6 6 3 3" xfId="30439"/>
    <cellStyle name="Standard 4 6 6 3 3 2" xfId="30440"/>
    <cellStyle name="Standard 4 6 6 3 3 3" xfId="30441"/>
    <cellStyle name="Standard 4 6 6 3 4" xfId="30442"/>
    <cellStyle name="Standard 4 6 6 3 4 2" xfId="30443"/>
    <cellStyle name="Standard 4 6 6 3 5" xfId="30444"/>
    <cellStyle name="Standard 4 6 6 3 6" xfId="30445"/>
    <cellStyle name="Standard 4 6 6 4" xfId="30446"/>
    <cellStyle name="Standard 4 6 6 4 2" xfId="30447"/>
    <cellStyle name="Standard 4 6 6 4 3" xfId="30448"/>
    <cellStyle name="Standard 4 6 6 5" xfId="30449"/>
    <cellStyle name="Standard 4 6 6 5 2" xfId="30450"/>
    <cellStyle name="Standard 4 6 6 5 3" xfId="30451"/>
    <cellStyle name="Standard 4 6 6 6" xfId="30452"/>
    <cellStyle name="Standard 4 6 6 6 2" xfId="30453"/>
    <cellStyle name="Standard 4 6 6 7" xfId="30454"/>
    <cellStyle name="Standard 4 6 6 8" xfId="30455"/>
    <cellStyle name="Standard 4 6 7" xfId="30456"/>
    <cellStyle name="Standard 4 6 7 2" xfId="30457"/>
    <cellStyle name="Standard 4 6 7 2 2" xfId="30458"/>
    <cellStyle name="Standard 4 6 7 2 2 2" xfId="30459"/>
    <cellStyle name="Standard 4 6 7 2 2 3" xfId="30460"/>
    <cellStyle name="Standard 4 6 7 2 3" xfId="30461"/>
    <cellStyle name="Standard 4 6 7 2 3 2" xfId="30462"/>
    <cellStyle name="Standard 4 6 7 2 3 3" xfId="30463"/>
    <cellStyle name="Standard 4 6 7 2 4" xfId="30464"/>
    <cellStyle name="Standard 4 6 7 2 4 2" xfId="30465"/>
    <cellStyle name="Standard 4 6 7 2 5" xfId="30466"/>
    <cellStyle name="Standard 4 6 7 2 6" xfId="30467"/>
    <cellStyle name="Standard 4 6 7 3" xfId="30468"/>
    <cellStyle name="Standard 4 6 7 3 2" xfId="30469"/>
    <cellStyle name="Standard 4 6 7 3 3" xfId="30470"/>
    <cellStyle name="Standard 4 6 7 4" xfId="30471"/>
    <cellStyle name="Standard 4 6 7 4 2" xfId="30472"/>
    <cellStyle name="Standard 4 6 7 4 3" xfId="30473"/>
    <cellStyle name="Standard 4 6 7 5" xfId="30474"/>
    <cellStyle name="Standard 4 6 7 5 2" xfId="30475"/>
    <cellStyle name="Standard 4 6 7 6" xfId="30476"/>
    <cellStyle name="Standard 4 6 7 7" xfId="30477"/>
    <cellStyle name="Standard 4 6 8" xfId="30478"/>
    <cellStyle name="Standard 4 6 8 2" xfId="30479"/>
    <cellStyle name="Standard 4 6 8 2 2" xfId="30480"/>
    <cellStyle name="Standard 4 6 8 2 3" xfId="30481"/>
    <cellStyle name="Standard 4 6 8 3" xfId="30482"/>
    <cellStyle name="Standard 4 6 8 3 2" xfId="30483"/>
    <cellStyle name="Standard 4 6 8 3 3" xfId="30484"/>
    <cellStyle name="Standard 4 6 8 4" xfId="30485"/>
    <cellStyle name="Standard 4 6 8 4 2" xfId="30486"/>
    <cellStyle name="Standard 4 6 8 5" xfId="30487"/>
    <cellStyle name="Standard 4 6 8 6" xfId="30488"/>
    <cellStyle name="Standard 4 6 9" xfId="30489"/>
    <cellStyle name="Standard 4 6 9 2" xfId="30490"/>
    <cellStyle name="Standard 4 6 9 3" xfId="30491"/>
    <cellStyle name="Standard 4 7" xfId="593"/>
    <cellStyle name="Standard 4 7 10" xfId="30492"/>
    <cellStyle name="Standard 4 7 10 2" xfId="30493"/>
    <cellStyle name="Standard 4 7 11" xfId="30494"/>
    <cellStyle name="Standard 4 7 12" xfId="30495"/>
    <cellStyle name="Standard 4 7 2" xfId="30496"/>
    <cellStyle name="Standard 4 7 2 10" xfId="30497"/>
    <cellStyle name="Standard 4 7 2 11" xfId="30498"/>
    <cellStyle name="Standard 4 7 2 2" xfId="30499"/>
    <cellStyle name="Standard 4 7 2 2 10" xfId="30500"/>
    <cellStyle name="Standard 4 7 2 2 2" xfId="30501"/>
    <cellStyle name="Standard 4 7 2 2 2 2" xfId="30502"/>
    <cellStyle name="Standard 4 7 2 2 2 2 2" xfId="30503"/>
    <cellStyle name="Standard 4 7 2 2 2 2 2 2" xfId="30504"/>
    <cellStyle name="Standard 4 7 2 2 2 2 2 2 2" xfId="30505"/>
    <cellStyle name="Standard 4 7 2 2 2 2 2 2 3" xfId="30506"/>
    <cellStyle name="Standard 4 7 2 2 2 2 2 3" xfId="30507"/>
    <cellStyle name="Standard 4 7 2 2 2 2 2 3 2" xfId="30508"/>
    <cellStyle name="Standard 4 7 2 2 2 2 2 3 3" xfId="30509"/>
    <cellStyle name="Standard 4 7 2 2 2 2 2 4" xfId="30510"/>
    <cellStyle name="Standard 4 7 2 2 2 2 2 4 2" xfId="30511"/>
    <cellStyle name="Standard 4 7 2 2 2 2 2 5" xfId="30512"/>
    <cellStyle name="Standard 4 7 2 2 2 2 2 6" xfId="30513"/>
    <cellStyle name="Standard 4 7 2 2 2 2 3" xfId="30514"/>
    <cellStyle name="Standard 4 7 2 2 2 2 3 2" xfId="30515"/>
    <cellStyle name="Standard 4 7 2 2 2 2 3 3" xfId="30516"/>
    <cellStyle name="Standard 4 7 2 2 2 2 4" xfId="30517"/>
    <cellStyle name="Standard 4 7 2 2 2 2 4 2" xfId="30518"/>
    <cellStyle name="Standard 4 7 2 2 2 2 4 3" xfId="30519"/>
    <cellStyle name="Standard 4 7 2 2 2 2 5" xfId="30520"/>
    <cellStyle name="Standard 4 7 2 2 2 2 5 2" xfId="30521"/>
    <cellStyle name="Standard 4 7 2 2 2 2 6" xfId="30522"/>
    <cellStyle name="Standard 4 7 2 2 2 2 7" xfId="30523"/>
    <cellStyle name="Standard 4 7 2 2 2 3" xfId="30524"/>
    <cellStyle name="Standard 4 7 2 2 2 3 2" xfId="30525"/>
    <cellStyle name="Standard 4 7 2 2 2 3 2 2" xfId="30526"/>
    <cellStyle name="Standard 4 7 2 2 2 3 2 3" xfId="30527"/>
    <cellStyle name="Standard 4 7 2 2 2 3 3" xfId="30528"/>
    <cellStyle name="Standard 4 7 2 2 2 3 3 2" xfId="30529"/>
    <cellStyle name="Standard 4 7 2 2 2 3 3 3" xfId="30530"/>
    <cellStyle name="Standard 4 7 2 2 2 3 4" xfId="30531"/>
    <cellStyle name="Standard 4 7 2 2 2 3 4 2" xfId="30532"/>
    <cellStyle name="Standard 4 7 2 2 2 3 5" xfId="30533"/>
    <cellStyle name="Standard 4 7 2 2 2 3 6" xfId="30534"/>
    <cellStyle name="Standard 4 7 2 2 2 4" xfId="30535"/>
    <cellStyle name="Standard 4 7 2 2 2 4 2" xfId="30536"/>
    <cellStyle name="Standard 4 7 2 2 2 4 3" xfId="30537"/>
    <cellStyle name="Standard 4 7 2 2 2 5" xfId="30538"/>
    <cellStyle name="Standard 4 7 2 2 2 5 2" xfId="30539"/>
    <cellStyle name="Standard 4 7 2 2 2 5 3" xfId="30540"/>
    <cellStyle name="Standard 4 7 2 2 2 6" xfId="30541"/>
    <cellStyle name="Standard 4 7 2 2 2 6 2" xfId="30542"/>
    <cellStyle name="Standard 4 7 2 2 2 7" xfId="30543"/>
    <cellStyle name="Standard 4 7 2 2 2 8" xfId="30544"/>
    <cellStyle name="Standard 4 7 2 2 3" xfId="30545"/>
    <cellStyle name="Standard 4 7 2 2 3 2" xfId="30546"/>
    <cellStyle name="Standard 4 7 2 2 3 2 2" xfId="30547"/>
    <cellStyle name="Standard 4 7 2 2 3 2 2 2" xfId="30548"/>
    <cellStyle name="Standard 4 7 2 2 3 2 2 2 2" xfId="30549"/>
    <cellStyle name="Standard 4 7 2 2 3 2 2 2 3" xfId="30550"/>
    <cellStyle name="Standard 4 7 2 2 3 2 2 3" xfId="30551"/>
    <cellStyle name="Standard 4 7 2 2 3 2 2 3 2" xfId="30552"/>
    <cellStyle name="Standard 4 7 2 2 3 2 2 3 3" xfId="30553"/>
    <cellStyle name="Standard 4 7 2 2 3 2 2 4" xfId="30554"/>
    <cellStyle name="Standard 4 7 2 2 3 2 2 4 2" xfId="30555"/>
    <cellStyle name="Standard 4 7 2 2 3 2 2 5" xfId="30556"/>
    <cellStyle name="Standard 4 7 2 2 3 2 2 6" xfId="30557"/>
    <cellStyle name="Standard 4 7 2 2 3 2 3" xfId="30558"/>
    <cellStyle name="Standard 4 7 2 2 3 2 3 2" xfId="30559"/>
    <cellStyle name="Standard 4 7 2 2 3 2 3 3" xfId="30560"/>
    <cellStyle name="Standard 4 7 2 2 3 2 4" xfId="30561"/>
    <cellStyle name="Standard 4 7 2 2 3 2 4 2" xfId="30562"/>
    <cellStyle name="Standard 4 7 2 2 3 2 4 3" xfId="30563"/>
    <cellStyle name="Standard 4 7 2 2 3 2 5" xfId="30564"/>
    <cellStyle name="Standard 4 7 2 2 3 2 5 2" xfId="30565"/>
    <cellStyle name="Standard 4 7 2 2 3 2 6" xfId="30566"/>
    <cellStyle name="Standard 4 7 2 2 3 2 7" xfId="30567"/>
    <cellStyle name="Standard 4 7 2 2 3 3" xfId="30568"/>
    <cellStyle name="Standard 4 7 2 2 3 3 2" xfId="30569"/>
    <cellStyle name="Standard 4 7 2 2 3 3 2 2" xfId="30570"/>
    <cellStyle name="Standard 4 7 2 2 3 3 2 3" xfId="30571"/>
    <cellStyle name="Standard 4 7 2 2 3 3 3" xfId="30572"/>
    <cellStyle name="Standard 4 7 2 2 3 3 3 2" xfId="30573"/>
    <cellStyle name="Standard 4 7 2 2 3 3 3 3" xfId="30574"/>
    <cellStyle name="Standard 4 7 2 2 3 3 4" xfId="30575"/>
    <cellStyle name="Standard 4 7 2 2 3 3 4 2" xfId="30576"/>
    <cellStyle name="Standard 4 7 2 2 3 3 5" xfId="30577"/>
    <cellStyle name="Standard 4 7 2 2 3 3 6" xfId="30578"/>
    <cellStyle name="Standard 4 7 2 2 3 4" xfId="30579"/>
    <cellStyle name="Standard 4 7 2 2 3 4 2" xfId="30580"/>
    <cellStyle name="Standard 4 7 2 2 3 4 3" xfId="30581"/>
    <cellStyle name="Standard 4 7 2 2 3 5" xfId="30582"/>
    <cellStyle name="Standard 4 7 2 2 3 5 2" xfId="30583"/>
    <cellStyle name="Standard 4 7 2 2 3 5 3" xfId="30584"/>
    <cellStyle name="Standard 4 7 2 2 3 6" xfId="30585"/>
    <cellStyle name="Standard 4 7 2 2 3 6 2" xfId="30586"/>
    <cellStyle name="Standard 4 7 2 2 3 7" xfId="30587"/>
    <cellStyle name="Standard 4 7 2 2 3 8" xfId="30588"/>
    <cellStyle name="Standard 4 7 2 2 4" xfId="30589"/>
    <cellStyle name="Standard 4 7 2 2 4 2" xfId="30590"/>
    <cellStyle name="Standard 4 7 2 2 4 2 2" xfId="30591"/>
    <cellStyle name="Standard 4 7 2 2 4 2 2 2" xfId="30592"/>
    <cellStyle name="Standard 4 7 2 2 4 2 2 3" xfId="30593"/>
    <cellStyle name="Standard 4 7 2 2 4 2 3" xfId="30594"/>
    <cellStyle name="Standard 4 7 2 2 4 2 3 2" xfId="30595"/>
    <cellStyle name="Standard 4 7 2 2 4 2 3 3" xfId="30596"/>
    <cellStyle name="Standard 4 7 2 2 4 2 4" xfId="30597"/>
    <cellStyle name="Standard 4 7 2 2 4 2 4 2" xfId="30598"/>
    <cellStyle name="Standard 4 7 2 2 4 2 5" xfId="30599"/>
    <cellStyle name="Standard 4 7 2 2 4 2 6" xfId="30600"/>
    <cellStyle name="Standard 4 7 2 2 4 3" xfId="30601"/>
    <cellStyle name="Standard 4 7 2 2 4 3 2" xfId="30602"/>
    <cellStyle name="Standard 4 7 2 2 4 3 3" xfId="30603"/>
    <cellStyle name="Standard 4 7 2 2 4 4" xfId="30604"/>
    <cellStyle name="Standard 4 7 2 2 4 4 2" xfId="30605"/>
    <cellStyle name="Standard 4 7 2 2 4 4 3" xfId="30606"/>
    <cellStyle name="Standard 4 7 2 2 4 5" xfId="30607"/>
    <cellStyle name="Standard 4 7 2 2 4 5 2" xfId="30608"/>
    <cellStyle name="Standard 4 7 2 2 4 6" xfId="30609"/>
    <cellStyle name="Standard 4 7 2 2 4 7" xfId="30610"/>
    <cellStyle name="Standard 4 7 2 2 5" xfId="30611"/>
    <cellStyle name="Standard 4 7 2 2 5 2" xfId="30612"/>
    <cellStyle name="Standard 4 7 2 2 5 2 2" xfId="30613"/>
    <cellStyle name="Standard 4 7 2 2 5 2 3" xfId="30614"/>
    <cellStyle name="Standard 4 7 2 2 5 3" xfId="30615"/>
    <cellStyle name="Standard 4 7 2 2 5 3 2" xfId="30616"/>
    <cellStyle name="Standard 4 7 2 2 5 3 3" xfId="30617"/>
    <cellStyle name="Standard 4 7 2 2 5 4" xfId="30618"/>
    <cellStyle name="Standard 4 7 2 2 5 4 2" xfId="30619"/>
    <cellStyle name="Standard 4 7 2 2 5 5" xfId="30620"/>
    <cellStyle name="Standard 4 7 2 2 5 6" xfId="30621"/>
    <cellStyle name="Standard 4 7 2 2 6" xfId="30622"/>
    <cellStyle name="Standard 4 7 2 2 6 2" xfId="30623"/>
    <cellStyle name="Standard 4 7 2 2 6 3" xfId="30624"/>
    <cellStyle name="Standard 4 7 2 2 7" xfId="30625"/>
    <cellStyle name="Standard 4 7 2 2 7 2" xfId="30626"/>
    <cellStyle name="Standard 4 7 2 2 7 3" xfId="30627"/>
    <cellStyle name="Standard 4 7 2 2 8" xfId="30628"/>
    <cellStyle name="Standard 4 7 2 2 8 2" xfId="30629"/>
    <cellStyle name="Standard 4 7 2 2 9" xfId="30630"/>
    <cellStyle name="Standard 4 7 2 3" xfId="30631"/>
    <cellStyle name="Standard 4 7 2 3 2" xfId="30632"/>
    <cellStyle name="Standard 4 7 2 3 2 2" xfId="30633"/>
    <cellStyle name="Standard 4 7 2 3 2 2 2" xfId="30634"/>
    <cellStyle name="Standard 4 7 2 3 2 2 2 2" xfId="30635"/>
    <cellStyle name="Standard 4 7 2 3 2 2 2 3" xfId="30636"/>
    <cellStyle name="Standard 4 7 2 3 2 2 3" xfId="30637"/>
    <cellStyle name="Standard 4 7 2 3 2 2 3 2" xfId="30638"/>
    <cellStyle name="Standard 4 7 2 3 2 2 3 3" xfId="30639"/>
    <cellStyle name="Standard 4 7 2 3 2 2 4" xfId="30640"/>
    <cellStyle name="Standard 4 7 2 3 2 2 4 2" xfId="30641"/>
    <cellStyle name="Standard 4 7 2 3 2 2 5" xfId="30642"/>
    <cellStyle name="Standard 4 7 2 3 2 2 6" xfId="30643"/>
    <cellStyle name="Standard 4 7 2 3 2 3" xfId="30644"/>
    <cellStyle name="Standard 4 7 2 3 2 3 2" xfId="30645"/>
    <cellStyle name="Standard 4 7 2 3 2 3 3" xfId="30646"/>
    <cellStyle name="Standard 4 7 2 3 2 4" xfId="30647"/>
    <cellStyle name="Standard 4 7 2 3 2 4 2" xfId="30648"/>
    <cellStyle name="Standard 4 7 2 3 2 4 3" xfId="30649"/>
    <cellStyle name="Standard 4 7 2 3 2 5" xfId="30650"/>
    <cellStyle name="Standard 4 7 2 3 2 5 2" xfId="30651"/>
    <cellStyle name="Standard 4 7 2 3 2 6" xfId="30652"/>
    <cellStyle name="Standard 4 7 2 3 2 7" xfId="30653"/>
    <cellStyle name="Standard 4 7 2 3 3" xfId="30654"/>
    <cellStyle name="Standard 4 7 2 3 3 2" xfId="30655"/>
    <cellStyle name="Standard 4 7 2 3 3 2 2" xfId="30656"/>
    <cellStyle name="Standard 4 7 2 3 3 2 3" xfId="30657"/>
    <cellStyle name="Standard 4 7 2 3 3 3" xfId="30658"/>
    <cellStyle name="Standard 4 7 2 3 3 3 2" xfId="30659"/>
    <cellStyle name="Standard 4 7 2 3 3 3 3" xfId="30660"/>
    <cellStyle name="Standard 4 7 2 3 3 4" xfId="30661"/>
    <cellStyle name="Standard 4 7 2 3 3 4 2" xfId="30662"/>
    <cellStyle name="Standard 4 7 2 3 3 5" xfId="30663"/>
    <cellStyle name="Standard 4 7 2 3 3 6" xfId="30664"/>
    <cellStyle name="Standard 4 7 2 3 4" xfId="30665"/>
    <cellStyle name="Standard 4 7 2 3 4 2" xfId="30666"/>
    <cellStyle name="Standard 4 7 2 3 4 3" xfId="30667"/>
    <cellStyle name="Standard 4 7 2 3 5" xfId="30668"/>
    <cellStyle name="Standard 4 7 2 3 5 2" xfId="30669"/>
    <cellStyle name="Standard 4 7 2 3 5 3" xfId="30670"/>
    <cellStyle name="Standard 4 7 2 3 6" xfId="30671"/>
    <cellStyle name="Standard 4 7 2 3 6 2" xfId="30672"/>
    <cellStyle name="Standard 4 7 2 3 7" xfId="30673"/>
    <cellStyle name="Standard 4 7 2 3 8" xfId="30674"/>
    <cellStyle name="Standard 4 7 2 4" xfId="30675"/>
    <cellStyle name="Standard 4 7 2 4 2" xfId="30676"/>
    <cellStyle name="Standard 4 7 2 4 2 2" xfId="30677"/>
    <cellStyle name="Standard 4 7 2 4 2 2 2" xfId="30678"/>
    <cellStyle name="Standard 4 7 2 4 2 2 2 2" xfId="30679"/>
    <cellStyle name="Standard 4 7 2 4 2 2 2 3" xfId="30680"/>
    <cellStyle name="Standard 4 7 2 4 2 2 3" xfId="30681"/>
    <cellStyle name="Standard 4 7 2 4 2 2 3 2" xfId="30682"/>
    <cellStyle name="Standard 4 7 2 4 2 2 3 3" xfId="30683"/>
    <cellStyle name="Standard 4 7 2 4 2 2 4" xfId="30684"/>
    <cellStyle name="Standard 4 7 2 4 2 2 4 2" xfId="30685"/>
    <cellStyle name="Standard 4 7 2 4 2 2 5" xfId="30686"/>
    <cellStyle name="Standard 4 7 2 4 2 2 6" xfId="30687"/>
    <cellStyle name="Standard 4 7 2 4 2 3" xfId="30688"/>
    <cellStyle name="Standard 4 7 2 4 2 3 2" xfId="30689"/>
    <cellStyle name="Standard 4 7 2 4 2 3 3" xfId="30690"/>
    <cellStyle name="Standard 4 7 2 4 2 4" xfId="30691"/>
    <cellStyle name="Standard 4 7 2 4 2 4 2" xfId="30692"/>
    <cellStyle name="Standard 4 7 2 4 2 4 3" xfId="30693"/>
    <cellStyle name="Standard 4 7 2 4 2 5" xfId="30694"/>
    <cellStyle name="Standard 4 7 2 4 2 5 2" xfId="30695"/>
    <cellStyle name="Standard 4 7 2 4 2 6" xfId="30696"/>
    <cellStyle name="Standard 4 7 2 4 2 7" xfId="30697"/>
    <cellStyle name="Standard 4 7 2 4 3" xfId="30698"/>
    <cellStyle name="Standard 4 7 2 4 3 2" xfId="30699"/>
    <cellStyle name="Standard 4 7 2 4 3 2 2" xfId="30700"/>
    <cellStyle name="Standard 4 7 2 4 3 2 3" xfId="30701"/>
    <cellStyle name="Standard 4 7 2 4 3 3" xfId="30702"/>
    <cellStyle name="Standard 4 7 2 4 3 3 2" xfId="30703"/>
    <cellStyle name="Standard 4 7 2 4 3 3 3" xfId="30704"/>
    <cellStyle name="Standard 4 7 2 4 3 4" xfId="30705"/>
    <cellStyle name="Standard 4 7 2 4 3 4 2" xfId="30706"/>
    <cellStyle name="Standard 4 7 2 4 3 5" xfId="30707"/>
    <cellStyle name="Standard 4 7 2 4 3 6" xfId="30708"/>
    <cellStyle name="Standard 4 7 2 4 4" xfId="30709"/>
    <cellStyle name="Standard 4 7 2 4 4 2" xfId="30710"/>
    <cellStyle name="Standard 4 7 2 4 4 3" xfId="30711"/>
    <cellStyle name="Standard 4 7 2 4 5" xfId="30712"/>
    <cellStyle name="Standard 4 7 2 4 5 2" xfId="30713"/>
    <cellStyle name="Standard 4 7 2 4 5 3" xfId="30714"/>
    <cellStyle name="Standard 4 7 2 4 6" xfId="30715"/>
    <cellStyle name="Standard 4 7 2 4 6 2" xfId="30716"/>
    <cellStyle name="Standard 4 7 2 4 7" xfId="30717"/>
    <cellStyle name="Standard 4 7 2 4 8" xfId="30718"/>
    <cellStyle name="Standard 4 7 2 5" xfId="30719"/>
    <cellStyle name="Standard 4 7 2 5 2" xfId="30720"/>
    <cellStyle name="Standard 4 7 2 5 2 2" xfId="30721"/>
    <cellStyle name="Standard 4 7 2 5 2 2 2" xfId="30722"/>
    <cellStyle name="Standard 4 7 2 5 2 2 3" xfId="30723"/>
    <cellStyle name="Standard 4 7 2 5 2 3" xfId="30724"/>
    <cellStyle name="Standard 4 7 2 5 2 3 2" xfId="30725"/>
    <cellStyle name="Standard 4 7 2 5 2 3 3" xfId="30726"/>
    <cellStyle name="Standard 4 7 2 5 2 4" xfId="30727"/>
    <cellStyle name="Standard 4 7 2 5 2 4 2" xfId="30728"/>
    <cellStyle name="Standard 4 7 2 5 2 5" xfId="30729"/>
    <cellStyle name="Standard 4 7 2 5 2 6" xfId="30730"/>
    <cellStyle name="Standard 4 7 2 5 3" xfId="30731"/>
    <cellStyle name="Standard 4 7 2 5 3 2" xfId="30732"/>
    <cellStyle name="Standard 4 7 2 5 3 3" xfId="30733"/>
    <cellStyle name="Standard 4 7 2 5 4" xfId="30734"/>
    <cellStyle name="Standard 4 7 2 5 4 2" xfId="30735"/>
    <cellStyle name="Standard 4 7 2 5 4 3" xfId="30736"/>
    <cellStyle name="Standard 4 7 2 5 5" xfId="30737"/>
    <cellStyle name="Standard 4 7 2 5 5 2" xfId="30738"/>
    <cellStyle name="Standard 4 7 2 5 6" xfId="30739"/>
    <cellStyle name="Standard 4 7 2 5 7" xfId="30740"/>
    <cellStyle name="Standard 4 7 2 6" xfId="30741"/>
    <cellStyle name="Standard 4 7 2 6 2" xfId="30742"/>
    <cellStyle name="Standard 4 7 2 6 2 2" xfId="30743"/>
    <cellStyle name="Standard 4 7 2 6 2 3" xfId="30744"/>
    <cellStyle name="Standard 4 7 2 6 3" xfId="30745"/>
    <cellStyle name="Standard 4 7 2 6 3 2" xfId="30746"/>
    <cellStyle name="Standard 4 7 2 6 3 3" xfId="30747"/>
    <cellStyle name="Standard 4 7 2 6 4" xfId="30748"/>
    <cellStyle name="Standard 4 7 2 6 4 2" xfId="30749"/>
    <cellStyle name="Standard 4 7 2 6 5" xfId="30750"/>
    <cellStyle name="Standard 4 7 2 6 6" xfId="30751"/>
    <cellStyle name="Standard 4 7 2 7" xfId="30752"/>
    <cellStyle name="Standard 4 7 2 7 2" xfId="30753"/>
    <cellStyle name="Standard 4 7 2 7 3" xfId="30754"/>
    <cellStyle name="Standard 4 7 2 8" xfId="30755"/>
    <cellStyle name="Standard 4 7 2 8 2" xfId="30756"/>
    <cellStyle name="Standard 4 7 2 8 3" xfId="30757"/>
    <cellStyle name="Standard 4 7 2 9" xfId="30758"/>
    <cellStyle name="Standard 4 7 2 9 2" xfId="30759"/>
    <cellStyle name="Standard 4 7 3" xfId="30760"/>
    <cellStyle name="Standard 4 7 3 10" xfId="30761"/>
    <cellStyle name="Standard 4 7 3 2" xfId="30762"/>
    <cellStyle name="Standard 4 7 3 2 2" xfId="30763"/>
    <cellStyle name="Standard 4 7 3 2 2 2" xfId="30764"/>
    <cellStyle name="Standard 4 7 3 2 2 2 2" xfId="30765"/>
    <cellStyle name="Standard 4 7 3 2 2 2 2 2" xfId="30766"/>
    <cellStyle name="Standard 4 7 3 2 2 2 2 3" xfId="30767"/>
    <cellStyle name="Standard 4 7 3 2 2 2 3" xfId="30768"/>
    <cellStyle name="Standard 4 7 3 2 2 2 3 2" xfId="30769"/>
    <cellStyle name="Standard 4 7 3 2 2 2 3 3" xfId="30770"/>
    <cellStyle name="Standard 4 7 3 2 2 2 4" xfId="30771"/>
    <cellStyle name="Standard 4 7 3 2 2 2 4 2" xfId="30772"/>
    <cellStyle name="Standard 4 7 3 2 2 2 5" xfId="30773"/>
    <cellStyle name="Standard 4 7 3 2 2 2 6" xfId="30774"/>
    <cellStyle name="Standard 4 7 3 2 2 3" xfId="30775"/>
    <cellStyle name="Standard 4 7 3 2 2 3 2" xfId="30776"/>
    <cellStyle name="Standard 4 7 3 2 2 3 3" xfId="30777"/>
    <cellStyle name="Standard 4 7 3 2 2 4" xfId="30778"/>
    <cellStyle name="Standard 4 7 3 2 2 4 2" xfId="30779"/>
    <cellStyle name="Standard 4 7 3 2 2 4 3" xfId="30780"/>
    <cellStyle name="Standard 4 7 3 2 2 5" xfId="30781"/>
    <cellStyle name="Standard 4 7 3 2 2 5 2" xfId="30782"/>
    <cellStyle name="Standard 4 7 3 2 2 6" xfId="30783"/>
    <cellStyle name="Standard 4 7 3 2 2 7" xfId="30784"/>
    <cellStyle name="Standard 4 7 3 2 3" xfId="30785"/>
    <cellStyle name="Standard 4 7 3 2 3 2" xfId="30786"/>
    <cellStyle name="Standard 4 7 3 2 3 2 2" xfId="30787"/>
    <cellStyle name="Standard 4 7 3 2 3 2 3" xfId="30788"/>
    <cellStyle name="Standard 4 7 3 2 3 3" xfId="30789"/>
    <cellStyle name="Standard 4 7 3 2 3 3 2" xfId="30790"/>
    <cellStyle name="Standard 4 7 3 2 3 3 3" xfId="30791"/>
    <cellStyle name="Standard 4 7 3 2 3 4" xfId="30792"/>
    <cellStyle name="Standard 4 7 3 2 3 4 2" xfId="30793"/>
    <cellStyle name="Standard 4 7 3 2 3 5" xfId="30794"/>
    <cellStyle name="Standard 4 7 3 2 3 6" xfId="30795"/>
    <cellStyle name="Standard 4 7 3 2 4" xfId="30796"/>
    <cellStyle name="Standard 4 7 3 2 4 2" xfId="30797"/>
    <cellStyle name="Standard 4 7 3 2 4 3" xfId="30798"/>
    <cellStyle name="Standard 4 7 3 2 5" xfId="30799"/>
    <cellStyle name="Standard 4 7 3 2 5 2" xfId="30800"/>
    <cellStyle name="Standard 4 7 3 2 5 3" xfId="30801"/>
    <cellStyle name="Standard 4 7 3 2 6" xfId="30802"/>
    <cellStyle name="Standard 4 7 3 2 6 2" xfId="30803"/>
    <cellStyle name="Standard 4 7 3 2 7" xfId="30804"/>
    <cellStyle name="Standard 4 7 3 2 8" xfId="30805"/>
    <cellStyle name="Standard 4 7 3 3" xfId="30806"/>
    <cellStyle name="Standard 4 7 3 3 2" xfId="30807"/>
    <cellStyle name="Standard 4 7 3 3 2 2" xfId="30808"/>
    <cellStyle name="Standard 4 7 3 3 2 2 2" xfId="30809"/>
    <cellStyle name="Standard 4 7 3 3 2 2 2 2" xfId="30810"/>
    <cellStyle name="Standard 4 7 3 3 2 2 2 3" xfId="30811"/>
    <cellStyle name="Standard 4 7 3 3 2 2 3" xfId="30812"/>
    <cellStyle name="Standard 4 7 3 3 2 2 3 2" xfId="30813"/>
    <cellStyle name="Standard 4 7 3 3 2 2 3 3" xfId="30814"/>
    <cellStyle name="Standard 4 7 3 3 2 2 4" xfId="30815"/>
    <cellStyle name="Standard 4 7 3 3 2 2 4 2" xfId="30816"/>
    <cellStyle name="Standard 4 7 3 3 2 2 5" xfId="30817"/>
    <cellStyle name="Standard 4 7 3 3 2 2 6" xfId="30818"/>
    <cellStyle name="Standard 4 7 3 3 2 3" xfId="30819"/>
    <cellStyle name="Standard 4 7 3 3 2 3 2" xfId="30820"/>
    <cellStyle name="Standard 4 7 3 3 2 3 3" xfId="30821"/>
    <cellStyle name="Standard 4 7 3 3 2 4" xfId="30822"/>
    <cellStyle name="Standard 4 7 3 3 2 4 2" xfId="30823"/>
    <cellStyle name="Standard 4 7 3 3 2 4 3" xfId="30824"/>
    <cellStyle name="Standard 4 7 3 3 2 5" xfId="30825"/>
    <cellStyle name="Standard 4 7 3 3 2 5 2" xfId="30826"/>
    <cellStyle name="Standard 4 7 3 3 2 6" xfId="30827"/>
    <cellStyle name="Standard 4 7 3 3 2 7" xfId="30828"/>
    <cellStyle name="Standard 4 7 3 3 3" xfId="30829"/>
    <cellStyle name="Standard 4 7 3 3 3 2" xfId="30830"/>
    <cellStyle name="Standard 4 7 3 3 3 2 2" xfId="30831"/>
    <cellStyle name="Standard 4 7 3 3 3 2 3" xfId="30832"/>
    <cellStyle name="Standard 4 7 3 3 3 3" xfId="30833"/>
    <cellStyle name="Standard 4 7 3 3 3 3 2" xfId="30834"/>
    <cellStyle name="Standard 4 7 3 3 3 3 3" xfId="30835"/>
    <cellStyle name="Standard 4 7 3 3 3 4" xfId="30836"/>
    <cellStyle name="Standard 4 7 3 3 3 4 2" xfId="30837"/>
    <cellStyle name="Standard 4 7 3 3 3 5" xfId="30838"/>
    <cellStyle name="Standard 4 7 3 3 3 6" xfId="30839"/>
    <cellStyle name="Standard 4 7 3 3 4" xfId="30840"/>
    <cellStyle name="Standard 4 7 3 3 4 2" xfId="30841"/>
    <cellStyle name="Standard 4 7 3 3 4 3" xfId="30842"/>
    <cellStyle name="Standard 4 7 3 3 5" xfId="30843"/>
    <cellStyle name="Standard 4 7 3 3 5 2" xfId="30844"/>
    <cellStyle name="Standard 4 7 3 3 5 3" xfId="30845"/>
    <cellStyle name="Standard 4 7 3 3 6" xfId="30846"/>
    <cellStyle name="Standard 4 7 3 3 6 2" xfId="30847"/>
    <cellStyle name="Standard 4 7 3 3 7" xfId="30848"/>
    <cellStyle name="Standard 4 7 3 3 8" xfId="30849"/>
    <cellStyle name="Standard 4 7 3 4" xfId="30850"/>
    <cellStyle name="Standard 4 7 3 4 2" xfId="30851"/>
    <cellStyle name="Standard 4 7 3 4 2 2" xfId="30852"/>
    <cellStyle name="Standard 4 7 3 4 2 2 2" xfId="30853"/>
    <cellStyle name="Standard 4 7 3 4 2 2 3" xfId="30854"/>
    <cellStyle name="Standard 4 7 3 4 2 3" xfId="30855"/>
    <cellStyle name="Standard 4 7 3 4 2 3 2" xfId="30856"/>
    <cellStyle name="Standard 4 7 3 4 2 3 3" xfId="30857"/>
    <cellStyle name="Standard 4 7 3 4 2 4" xfId="30858"/>
    <cellStyle name="Standard 4 7 3 4 2 4 2" xfId="30859"/>
    <cellStyle name="Standard 4 7 3 4 2 5" xfId="30860"/>
    <cellStyle name="Standard 4 7 3 4 2 6" xfId="30861"/>
    <cellStyle name="Standard 4 7 3 4 3" xfId="30862"/>
    <cellStyle name="Standard 4 7 3 4 3 2" xfId="30863"/>
    <cellStyle name="Standard 4 7 3 4 3 3" xfId="30864"/>
    <cellStyle name="Standard 4 7 3 4 4" xfId="30865"/>
    <cellStyle name="Standard 4 7 3 4 4 2" xfId="30866"/>
    <cellStyle name="Standard 4 7 3 4 4 3" xfId="30867"/>
    <cellStyle name="Standard 4 7 3 4 5" xfId="30868"/>
    <cellStyle name="Standard 4 7 3 4 5 2" xfId="30869"/>
    <cellStyle name="Standard 4 7 3 4 6" xfId="30870"/>
    <cellStyle name="Standard 4 7 3 4 7" xfId="30871"/>
    <cellStyle name="Standard 4 7 3 5" xfId="30872"/>
    <cellStyle name="Standard 4 7 3 5 2" xfId="30873"/>
    <cellStyle name="Standard 4 7 3 5 2 2" xfId="30874"/>
    <cellStyle name="Standard 4 7 3 5 2 3" xfId="30875"/>
    <cellStyle name="Standard 4 7 3 5 3" xfId="30876"/>
    <cellStyle name="Standard 4 7 3 5 3 2" xfId="30877"/>
    <cellStyle name="Standard 4 7 3 5 3 3" xfId="30878"/>
    <cellStyle name="Standard 4 7 3 5 4" xfId="30879"/>
    <cellStyle name="Standard 4 7 3 5 4 2" xfId="30880"/>
    <cellStyle name="Standard 4 7 3 5 5" xfId="30881"/>
    <cellStyle name="Standard 4 7 3 5 6" xfId="30882"/>
    <cellStyle name="Standard 4 7 3 6" xfId="30883"/>
    <cellStyle name="Standard 4 7 3 6 2" xfId="30884"/>
    <cellStyle name="Standard 4 7 3 6 3" xfId="30885"/>
    <cellStyle name="Standard 4 7 3 7" xfId="30886"/>
    <cellStyle name="Standard 4 7 3 7 2" xfId="30887"/>
    <cellStyle name="Standard 4 7 3 7 3" xfId="30888"/>
    <cellStyle name="Standard 4 7 3 8" xfId="30889"/>
    <cellStyle name="Standard 4 7 3 8 2" xfId="30890"/>
    <cellStyle name="Standard 4 7 3 9" xfId="30891"/>
    <cellStyle name="Standard 4 7 4" xfId="30892"/>
    <cellStyle name="Standard 4 7 4 2" xfId="30893"/>
    <cellStyle name="Standard 4 7 4 2 2" xfId="30894"/>
    <cellStyle name="Standard 4 7 4 2 2 2" xfId="30895"/>
    <cellStyle name="Standard 4 7 4 2 2 2 2" xfId="30896"/>
    <cellStyle name="Standard 4 7 4 2 2 2 3" xfId="30897"/>
    <cellStyle name="Standard 4 7 4 2 2 3" xfId="30898"/>
    <cellStyle name="Standard 4 7 4 2 2 3 2" xfId="30899"/>
    <cellStyle name="Standard 4 7 4 2 2 3 3" xfId="30900"/>
    <cellStyle name="Standard 4 7 4 2 2 4" xfId="30901"/>
    <cellStyle name="Standard 4 7 4 2 2 4 2" xfId="30902"/>
    <cellStyle name="Standard 4 7 4 2 2 5" xfId="30903"/>
    <cellStyle name="Standard 4 7 4 2 2 6" xfId="30904"/>
    <cellStyle name="Standard 4 7 4 2 3" xfId="30905"/>
    <cellStyle name="Standard 4 7 4 2 3 2" xfId="30906"/>
    <cellStyle name="Standard 4 7 4 2 3 3" xfId="30907"/>
    <cellStyle name="Standard 4 7 4 2 4" xfId="30908"/>
    <cellStyle name="Standard 4 7 4 2 4 2" xfId="30909"/>
    <cellStyle name="Standard 4 7 4 2 4 3" xfId="30910"/>
    <cellStyle name="Standard 4 7 4 2 5" xfId="30911"/>
    <cellStyle name="Standard 4 7 4 2 5 2" xfId="30912"/>
    <cellStyle name="Standard 4 7 4 2 6" xfId="30913"/>
    <cellStyle name="Standard 4 7 4 2 7" xfId="30914"/>
    <cellStyle name="Standard 4 7 4 3" xfId="30915"/>
    <cellStyle name="Standard 4 7 4 3 2" xfId="30916"/>
    <cellStyle name="Standard 4 7 4 3 2 2" xfId="30917"/>
    <cellStyle name="Standard 4 7 4 3 2 3" xfId="30918"/>
    <cellStyle name="Standard 4 7 4 3 3" xfId="30919"/>
    <cellStyle name="Standard 4 7 4 3 3 2" xfId="30920"/>
    <cellStyle name="Standard 4 7 4 3 3 3" xfId="30921"/>
    <cellStyle name="Standard 4 7 4 3 4" xfId="30922"/>
    <cellStyle name="Standard 4 7 4 3 4 2" xfId="30923"/>
    <cellStyle name="Standard 4 7 4 3 5" xfId="30924"/>
    <cellStyle name="Standard 4 7 4 3 6" xfId="30925"/>
    <cellStyle name="Standard 4 7 4 4" xfId="30926"/>
    <cellStyle name="Standard 4 7 4 4 2" xfId="30927"/>
    <cellStyle name="Standard 4 7 4 4 3" xfId="30928"/>
    <cellStyle name="Standard 4 7 4 5" xfId="30929"/>
    <cellStyle name="Standard 4 7 4 5 2" xfId="30930"/>
    <cellStyle name="Standard 4 7 4 5 3" xfId="30931"/>
    <cellStyle name="Standard 4 7 4 6" xfId="30932"/>
    <cellStyle name="Standard 4 7 4 6 2" xfId="30933"/>
    <cellStyle name="Standard 4 7 4 7" xfId="30934"/>
    <cellStyle name="Standard 4 7 4 8" xfId="30935"/>
    <cellStyle name="Standard 4 7 5" xfId="30936"/>
    <cellStyle name="Standard 4 7 5 2" xfId="30937"/>
    <cellStyle name="Standard 4 7 5 2 2" xfId="30938"/>
    <cellStyle name="Standard 4 7 5 2 2 2" xfId="30939"/>
    <cellStyle name="Standard 4 7 5 2 2 2 2" xfId="30940"/>
    <cellStyle name="Standard 4 7 5 2 2 2 3" xfId="30941"/>
    <cellStyle name="Standard 4 7 5 2 2 3" xfId="30942"/>
    <cellStyle name="Standard 4 7 5 2 2 3 2" xfId="30943"/>
    <cellStyle name="Standard 4 7 5 2 2 3 3" xfId="30944"/>
    <cellStyle name="Standard 4 7 5 2 2 4" xfId="30945"/>
    <cellStyle name="Standard 4 7 5 2 2 4 2" xfId="30946"/>
    <cellStyle name="Standard 4 7 5 2 2 5" xfId="30947"/>
    <cellStyle name="Standard 4 7 5 2 2 6" xfId="30948"/>
    <cellStyle name="Standard 4 7 5 2 3" xfId="30949"/>
    <cellStyle name="Standard 4 7 5 2 3 2" xfId="30950"/>
    <cellStyle name="Standard 4 7 5 2 3 3" xfId="30951"/>
    <cellStyle name="Standard 4 7 5 2 4" xfId="30952"/>
    <cellStyle name="Standard 4 7 5 2 4 2" xfId="30953"/>
    <cellStyle name="Standard 4 7 5 2 4 3" xfId="30954"/>
    <cellStyle name="Standard 4 7 5 2 5" xfId="30955"/>
    <cellStyle name="Standard 4 7 5 2 5 2" xfId="30956"/>
    <cellStyle name="Standard 4 7 5 2 6" xfId="30957"/>
    <cellStyle name="Standard 4 7 5 2 7" xfId="30958"/>
    <cellStyle name="Standard 4 7 5 3" xfId="30959"/>
    <cellStyle name="Standard 4 7 5 3 2" xfId="30960"/>
    <cellStyle name="Standard 4 7 5 3 2 2" xfId="30961"/>
    <cellStyle name="Standard 4 7 5 3 2 3" xfId="30962"/>
    <cellStyle name="Standard 4 7 5 3 3" xfId="30963"/>
    <cellStyle name="Standard 4 7 5 3 3 2" xfId="30964"/>
    <cellStyle name="Standard 4 7 5 3 3 3" xfId="30965"/>
    <cellStyle name="Standard 4 7 5 3 4" xfId="30966"/>
    <cellStyle name="Standard 4 7 5 3 4 2" xfId="30967"/>
    <cellStyle name="Standard 4 7 5 3 5" xfId="30968"/>
    <cellStyle name="Standard 4 7 5 3 6" xfId="30969"/>
    <cellStyle name="Standard 4 7 5 4" xfId="30970"/>
    <cellStyle name="Standard 4 7 5 4 2" xfId="30971"/>
    <cellStyle name="Standard 4 7 5 4 3" xfId="30972"/>
    <cellStyle name="Standard 4 7 5 5" xfId="30973"/>
    <cellStyle name="Standard 4 7 5 5 2" xfId="30974"/>
    <cellStyle name="Standard 4 7 5 5 3" xfId="30975"/>
    <cellStyle name="Standard 4 7 5 6" xfId="30976"/>
    <cellStyle name="Standard 4 7 5 6 2" xfId="30977"/>
    <cellStyle name="Standard 4 7 5 7" xfId="30978"/>
    <cellStyle name="Standard 4 7 5 8" xfId="30979"/>
    <cellStyle name="Standard 4 7 6" xfId="30980"/>
    <cellStyle name="Standard 4 7 6 2" xfId="30981"/>
    <cellStyle name="Standard 4 7 6 2 2" xfId="30982"/>
    <cellStyle name="Standard 4 7 6 2 2 2" xfId="30983"/>
    <cellStyle name="Standard 4 7 6 2 2 3" xfId="30984"/>
    <cellStyle name="Standard 4 7 6 2 3" xfId="30985"/>
    <cellStyle name="Standard 4 7 6 2 3 2" xfId="30986"/>
    <cellStyle name="Standard 4 7 6 2 3 3" xfId="30987"/>
    <cellStyle name="Standard 4 7 6 2 4" xfId="30988"/>
    <cellStyle name="Standard 4 7 6 2 4 2" xfId="30989"/>
    <cellStyle name="Standard 4 7 6 2 5" xfId="30990"/>
    <cellStyle name="Standard 4 7 6 2 6" xfId="30991"/>
    <cellStyle name="Standard 4 7 6 3" xfId="30992"/>
    <cellStyle name="Standard 4 7 6 3 2" xfId="30993"/>
    <cellStyle name="Standard 4 7 6 3 3" xfId="30994"/>
    <cellStyle name="Standard 4 7 6 4" xfId="30995"/>
    <cellStyle name="Standard 4 7 6 4 2" xfId="30996"/>
    <cellStyle name="Standard 4 7 6 4 3" xfId="30997"/>
    <cellStyle name="Standard 4 7 6 5" xfId="30998"/>
    <cellStyle name="Standard 4 7 6 5 2" xfId="30999"/>
    <cellStyle name="Standard 4 7 6 6" xfId="31000"/>
    <cellStyle name="Standard 4 7 6 7" xfId="31001"/>
    <cellStyle name="Standard 4 7 7" xfId="31002"/>
    <cellStyle name="Standard 4 7 7 2" xfId="31003"/>
    <cellStyle name="Standard 4 7 7 2 2" xfId="31004"/>
    <cellStyle name="Standard 4 7 7 2 3" xfId="31005"/>
    <cellStyle name="Standard 4 7 7 3" xfId="31006"/>
    <cellStyle name="Standard 4 7 7 3 2" xfId="31007"/>
    <cellStyle name="Standard 4 7 7 3 3" xfId="31008"/>
    <cellStyle name="Standard 4 7 7 4" xfId="31009"/>
    <cellStyle name="Standard 4 7 7 4 2" xfId="31010"/>
    <cellStyle name="Standard 4 7 7 5" xfId="31011"/>
    <cellStyle name="Standard 4 7 7 6" xfId="31012"/>
    <cellStyle name="Standard 4 7 8" xfId="31013"/>
    <cellStyle name="Standard 4 7 8 2" xfId="31014"/>
    <cellStyle name="Standard 4 7 8 3" xfId="31015"/>
    <cellStyle name="Standard 4 7 9" xfId="31016"/>
    <cellStyle name="Standard 4 7 9 2" xfId="31017"/>
    <cellStyle name="Standard 4 7 9 3" xfId="31018"/>
    <cellStyle name="Standard 4 8" xfId="594"/>
    <cellStyle name="Standard 4 8 10" xfId="31019"/>
    <cellStyle name="Standard 4 8 11" xfId="31020"/>
    <cellStyle name="Standard 4 8 12" xfId="33116"/>
    <cellStyle name="Standard 4 8 13" xfId="33191"/>
    <cellStyle name="Standard 4 8 14" xfId="33266"/>
    <cellStyle name="Standard 4 8 15" xfId="33341"/>
    <cellStyle name="Standard 4 8 16" xfId="33477"/>
    <cellStyle name="Standard 4 8 2" xfId="31021"/>
    <cellStyle name="Standard 4 8 2 10" xfId="31022"/>
    <cellStyle name="Standard 4 8 2 2" xfId="31023"/>
    <cellStyle name="Standard 4 8 2 2 2" xfId="31024"/>
    <cellStyle name="Standard 4 8 2 2 2 2" xfId="31025"/>
    <cellStyle name="Standard 4 8 2 2 2 2 2" xfId="31026"/>
    <cellStyle name="Standard 4 8 2 2 2 2 2 2" xfId="31027"/>
    <cellStyle name="Standard 4 8 2 2 2 2 2 3" xfId="31028"/>
    <cellStyle name="Standard 4 8 2 2 2 2 3" xfId="31029"/>
    <cellStyle name="Standard 4 8 2 2 2 2 3 2" xfId="31030"/>
    <cellStyle name="Standard 4 8 2 2 2 2 3 3" xfId="31031"/>
    <cellStyle name="Standard 4 8 2 2 2 2 4" xfId="31032"/>
    <cellStyle name="Standard 4 8 2 2 2 2 4 2" xfId="31033"/>
    <cellStyle name="Standard 4 8 2 2 2 2 5" xfId="31034"/>
    <cellStyle name="Standard 4 8 2 2 2 2 6" xfId="31035"/>
    <cellStyle name="Standard 4 8 2 2 2 3" xfId="31036"/>
    <cellStyle name="Standard 4 8 2 2 2 3 2" xfId="31037"/>
    <cellStyle name="Standard 4 8 2 2 2 3 3" xfId="31038"/>
    <cellStyle name="Standard 4 8 2 2 2 4" xfId="31039"/>
    <cellStyle name="Standard 4 8 2 2 2 4 2" xfId="31040"/>
    <cellStyle name="Standard 4 8 2 2 2 4 3" xfId="31041"/>
    <cellStyle name="Standard 4 8 2 2 2 5" xfId="31042"/>
    <cellStyle name="Standard 4 8 2 2 2 5 2" xfId="31043"/>
    <cellStyle name="Standard 4 8 2 2 2 6" xfId="31044"/>
    <cellStyle name="Standard 4 8 2 2 2 7" xfId="31045"/>
    <cellStyle name="Standard 4 8 2 2 3" xfId="31046"/>
    <cellStyle name="Standard 4 8 2 2 3 2" xfId="31047"/>
    <cellStyle name="Standard 4 8 2 2 3 2 2" xfId="31048"/>
    <cellStyle name="Standard 4 8 2 2 3 2 3" xfId="31049"/>
    <cellStyle name="Standard 4 8 2 2 3 3" xfId="31050"/>
    <cellStyle name="Standard 4 8 2 2 3 3 2" xfId="31051"/>
    <cellStyle name="Standard 4 8 2 2 3 3 3" xfId="31052"/>
    <cellStyle name="Standard 4 8 2 2 3 4" xfId="31053"/>
    <cellStyle name="Standard 4 8 2 2 3 4 2" xfId="31054"/>
    <cellStyle name="Standard 4 8 2 2 3 5" xfId="31055"/>
    <cellStyle name="Standard 4 8 2 2 3 6" xfId="31056"/>
    <cellStyle name="Standard 4 8 2 2 4" xfId="31057"/>
    <cellStyle name="Standard 4 8 2 2 4 2" xfId="31058"/>
    <cellStyle name="Standard 4 8 2 2 4 3" xfId="31059"/>
    <cellStyle name="Standard 4 8 2 2 5" xfId="31060"/>
    <cellStyle name="Standard 4 8 2 2 5 2" xfId="31061"/>
    <cellStyle name="Standard 4 8 2 2 5 3" xfId="31062"/>
    <cellStyle name="Standard 4 8 2 2 6" xfId="31063"/>
    <cellStyle name="Standard 4 8 2 2 6 2" xfId="31064"/>
    <cellStyle name="Standard 4 8 2 2 7" xfId="31065"/>
    <cellStyle name="Standard 4 8 2 2 8" xfId="31066"/>
    <cellStyle name="Standard 4 8 2 3" xfId="31067"/>
    <cellStyle name="Standard 4 8 2 3 2" xfId="31068"/>
    <cellStyle name="Standard 4 8 2 3 2 2" xfId="31069"/>
    <cellStyle name="Standard 4 8 2 3 2 2 2" xfId="31070"/>
    <cellStyle name="Standard 4 8 2 3 2 2 2 2" xfId="31071"/>
    <cellStyle name="Standard 4 8 2 3 2 2 2 3" xfId="31072"/>
    <cellStyle name="Standard 4 8 2 3 2 2 3" xfId="31073"/>
    <cellStyle name="Standard 4 8 2 3 2 2 3 2" xfId="31074"/>
    <cellStyle name="Standard 4 8 2 3 2 2 3 3" xfId="31075"/>
    <cellStyle name="Standard 4 8 2 3 2 2 4" xfId="31076"/>
    <cellStyle name="Standard 4 8 2 3 2 2 4 2" xfId="31077"/>
    <cellStyle name="Standard 4 8 2 3 2 2 5" xfId="31078"/>
    <cellStyle name="Standard 4 8 2 3 2 2 6" xfId="31079"/>
    <cellStyle name="Standard 4 8 2 3 2 3" xfId="31080"/>
    <cellStyle name="Standard 4 8 2 3 2 3 2" xfId="31081"/>
    <cellStyle name="Standard 4 8 2 3 2 3 3" xfId="31082"/>
    <cellStyle name="Standard 4 8 2 3 2 4" xfId="31083"/>
    <cellStyle name="Standard 4 8 2 3 2 4 2" xfId="31084"/>
    <cellStyle name="Standard 4 8 2 3 2 4 3" xfId="31085"/>
    <cellStyle name="Standard 4 8 2 3 2 5" xfId="31086"/>
    <cellStyle name="Standard 4 8 2 3 2 5 2" xfId="31087"/>
    <cellStyle name="Standard 4 8 2 3 2 6" xfId="31088"/>
    <cellStyle name="Standard 4 8 2 3 2 7" xfId="31089"/>
    <cellStyle name="Standard 4 8 2 3 3" xfId="31090"/>
    <cellStyle name="Standard 4 8 2 3 3 2" xfId="31091"/>
    <cellStyle name="Standard 4 8 2 3 3 2 2" xfId="31092"/>
    <cellStyle name="Standard 4 8 2 3 3 2 3" xfId="31093"/>
    <cellStyle name="Standard 4 8 2 3 3 3" xfId="31094"/>
    <cellStyle name="Standard 4 8 2 3 3 3 2" xfId="31095"/>
    <cellStyle name="Standard 4 8 2 3 3 3 3" xfId="31096"/>
    <cellStyle name="Standard 4 8 2 3 3 4" xfId="31097"/>
    <cellStyle name="Standard 4 8 2 3 3 4 2" xfId="31098"/>
    <cellStyle name="Standard 4 8 2 3 3 5" xfId="31099"/>
    <cellStyle name="Standard 4 8 2 3 3 6" xfId="31100"/>
    <cellStyle name="Standard 4 8 2 3 4" xfId="31101"/>
    <cellStyle name="Standard 4 8 2 3 4 2" xfId="31102"/>
    <cellStyle name="Standard 4 8 2 3 4 3" xfId="31103"/>
    <cellStyle name="Standard 4 8 2 3 5" xfId="31104"/>
    <cellStyle name="Standard 4 8 2 3 5 2" xfId="31105"/>
    <cellStyle name="Standard 4 8 2 3 5 3" xfId="31106"/>
    <cellStyle name="Standard 4 8 2 3 6" xfId="31107"/>
    <cellStyle name="Standard 4 8 2 3 6 2" xfId="31108"/>
    <cellStyle name="Standard 4 8 2 3 7" xfId="31109"/>
    <cellStyle name="Standard 4 8 2 3 8" xfId="31110"/>
    <cellStyle name="Standard 4 8 2 4" xfId="31111"/>
    <cellStyle name="Standard 4 8 2 4 2" xfId="31112"/>
    <cellStyle name="Standard 4 8 2 4 2 2" xfId="31113"/>
    <cellStyle name="Standard 4 8 2 4 2 2 2" xfId="31114"/>
    <cellStyle name="Standard 4 8 2 4 2 2 3" xfId="31115"/>
    <cellStyle name="Standard 4 8 2 4 2 3" xfId="31116"/>
    <cellStyle name="Standard 4 8 2 4 2 3 2" xfId="31117"/>
    <cellStyle name="Standard 4 8 2 4 2 3 3" xfId="31118"/>
    <cellStyle name="Standard 4 8 2 4 2 4" xfId="31119"/>
    <cellStyle name="Standard 4 8 2 4 2 4 2" xfId="31120"/>
    <cellStyle name="Standard 4 8 2 4 2 5" xfId="31121"/>
    <cellStyle name="Standard 4 8 2 4 2 6" xfId="31122"/>
    <cellStyle name="Standard 4 8 2 4 3" xfId="31123"/>
    <cellStyle name="Standard 4 8 2 4 3 2" xfId="31124"/>
    <cellStyle name="Standard 4 8 2 4 3 3" xfId="31125"/>
    <cellStyle name="Standard 4 8 2 4 4" xfId="31126"/>
    <cellStyle name="Standard 4 8 2 4 4 2" xfId="31127"/>
    <cellStyle name="Standard 4 8 2 4 4 3" xfId="31128"/>
    <cellStyle name="Standard 4 8 2 4 5" xfId="31129"/>
    <cellStyle name="Standard 4 8 2 4 5 2" xfId="31130"/>
    <cellStyle name="Standard 4 8 2 4 6" xfId="31131"/>
    <cellStyle name="Standard 4 8 2 4 7" xfId="31132"/>
    <cellStyle name="Standard 4 8 2 5" xfId="31133"/>
    <cellStyle name="Standard 4 8 2 5 2" xfId="31134"/>
    <cellStyle name="Standard 4 8 2 5 2 2" xfId="31135"/>
    <cellStyle name="Standard 4 8 2 5 2 3" xfId="31136"/>
    <cellStyle name="Standard 4 8 2 5 3" xfId="31137"/>
    <cellStyle name="Standard 4 8 2 5 3 2" xfId="31138"/>
    <cellStyle name="Standard 4 8 2 5 3 3" xfId="31139"/>
    <cellStyle name="Standard 4 8 2 5 4" xfId="31140"/>
    <cellStyle name="Standard 4 8 2 5 4 2" xfId="31141"/>
    <cellStyle name="Standard 4 8 2 5 5" xfId="31142"/>
    <cellStyle name="Standard 4 8 2 5 6" xfId="31143"/>
    <cellStyle name="Standard 4 8 2 6" xfId="31144"/>
    <cellStyle name="Standard 4 8 2 6 2" xfId="31145"/>
    <cellStyle name="Standard 4 8 2 6 3" xfId="31146"/>
    <cellStyle name="Standard 4 8 2 7" xfId="31147"/>
    <cellStyle name="Standard 4 8 2 7 2" xfId="31148"/>
    <cellStyle name="Standard 4 8 2 7 3" xfId="31149"/>
    <cellStyle name="Standard 4 8 2 8" xfId="31150"/>
    <cellStyle name="Standard 4 8 2 8 2" xfId="31151"/>
    <cellStyle name="Standard 4 8 2 9" xfId="31152"/>
    <cellStyle name="Standard 4 8 3" xfId="31153"/>
    <cellStyle name="Standard 4 8 3 2" xfId="31154"/>
    <cellStyle name="Standard 4 8 3 2 2" xfId="31155"/>
    <cellStyle name="Standard 4 8 3 2 2 2" xfId="31156"/>
    <cellStyle name="Standard 4 8 3 2 2 2 2" xfId="31157"/>
    <cellStyle name="Standard 4 8 3 2 2 2 3" xfId="31158"/>
    <cellStyle name="Standard 4 8 3 2 2 3" xfId="31159"/>
    <cellStyle name="Standard 4 8 3 2 2 3 2" xfId="31160"/>
    <cellStyle name="Standard 4 8 3 2 2 3 3" xfId="31161"/>
    <cellStyle name="Standard 4 8 3 2 2 4" xfId="31162"/>
    <cellStyle name="Standard 4 8 3 2 2 4 2" xfId="31163"/>
    <cellStyle name="Standard 4 8 3 2 2 5" xfId="31164"/>
    <cellStyle name="Standard 4 8 3 2 2 6" xfId="31165"/>
    <cellStyle name="Standard 4 8 3 2 3" xfId="31166"/>
    <cellStyle name="Standard 4 8 3 2 3 2" xfId="31167"/>
    <cellStyle name="Standard 4 8 3 2 3 3" xfId="31168"/>
    <cellStyle name="Standard 4 8 3 2 4" xfId="31169"/>
    <cellStyle name="Standard 4 8 3 2 4 2" xfId="31170"/>
    <cellStyle name="Standard 4 8 3 2 4 3" xfId="31171"/>
    <cellStyle name="Standard 4 8 3 2 5" xfId="31172"/>
    <cellStyle name="Standard 4 8 3 2 5 2" xfId="31173"/>
    <cellStyle name="Standard 4 8 3 2 6" xfId="31174"/>
    <cellStyle name="Standard 4 8 3 2 7" xfId="31175"/>
    <cellStyle name="Standard 4 8 3 3" xfId="31176"/>
    <cellStyle name="Standard 4 8 3 3 2" xfId="31177"/>
    <cellStyle name="Standard 4 8 3 3 2 2" xfId="31178"/>
    <cellStyle name="Standard 4 8 3 3 2 3" xfId="31179"/>
    <cellStyle name="Standard 4 8 3 3 3" xfId="31180"/>
    <cellStyle name="Standard 4 8 3 3 3 2" xfId="31181"/>
    <cellStyle name="Standard 4 8 3 3 3 3" xfId="31182"/>
    <cellStyle name="Standard 4 8 3 3 4" xfId="31183"/>
    <cellStyle name="Standard 4 8 3 3 4 2" xfId="31184"/>
    <cellStyle name="Standard 4 8 3 3 5" xfId="31185"/>
    <cellStyle name="Standard 4 8 3 3 6" xfId="31186"/>
    <cellStyle name="Standard 4 8 3 4" xfId="31187"/>
    <cellStyle name="Standard 4 8 3 4 2" xfId="31188"/>
    <cellStyle name="Standard 4 8 3 4 3" xfId="31189"/>
    <cellStyle name="Standard 4 8 3 5" xfId="31190"/>
    <cellStyle name="Standard 4 8 3 5 2" xfId="31191"/>
    <cellStyle name="Standard 4 8 3 5 3" xfId="31192"/>
    <cellStyle name="Standard 4 8 3 6" xfId="31193"/>
    <cellStyle name="Standard 4 8 3 6 2" xfId="31194"/>
    <cellStyle name="Standard 4 8 3 7" xfId="31195"/>
    <cellStyle name="Standard 4 8 3 8" xfId="31196"/>
    <cellStyle name="Standard 4 8 4" xfId="31197"/>
    <cellStyle name="Standard 4 8 4 2" xfId="31198"/>
    <cellStyle name="Standard 4 8 4 2 2" xfId="31199"/>
    <cellStyle name="Standard 4 8 4 2 2 2" xfId="31200"/>
    <cellStyle name="Standard 4 8 4 2 2 2 2" xfId="31201"/>
    <cellStyle name="Standard 4 8 4 2 2 2 3" xfId="31202"/>
    <cellStyle name="Standard 4 8 4 2 2 3" xfId="31203"/>
    <cellStyle name="Standard 4 8 4 2 2 3 2" xfId="31204"/>
    <cellStyle name="Standard 4 8 4 2 2 3 3" xfId="31205"/>
    <cellStyle name="Standard 4 8 4 2 2 4" xfId="31206"/>
    <cellStyle name="Standard 4 8 4 2 2 4 2" xfId="31207"/>
    <cellStyle name="Standard 4 8 4 2 2 5" xfId="31208"/>
    <cellStyle name="Standard 4 8 4 2 2 6" xfId="31209"/>
    <cellStyle name="Standard 4 8 4 2 3" xfId="31210"/>
    <cellStyle name="Standard 4 8 4 2 3 2" xfId="31211"/>
    <cellStyle name="Standard 4 8 4 2 3 3" xfId="31212"/>
    <cellStyle name="Standard 4 8 4 2 4" xfId="31213"/>
    <cellStyle name="Standard 4 8 4 2 4 2" xfId="31214"/>
    <cellStyle name="Standard 4 8 4 2 4 3" xfId="31215"/>
    <cellStyle name="Standard 4 8 4 2 5" xfId="31216"/>
    <cellStyle name="Standard 4 8 4 2 5 2" xfId="31217"/>
    <cellStyle name="Standard 4 8 4 2 6" xfId="31218"/>
    <cellStyle name="Standard 4 8 4 2 7" xfId="31219"/>
    <cellStyle name="Standard 4 8 4 3" xfId="31220"/>
    <cellStyle name="Standard 4 8 4 3 2" xfId="31221"/>
    <cellStyle name="Standard 4 8 4 3 2 2" xfId="31222"/>
    <cellStyle name="Standard 4 8 4 3 2 3" xfId="31223"/>
    <cellStyle name="Standard 4 8 4 3 3" xfId="31224"/>
    <cellStyle name="Standard 4 8 4 3 3 2" xfId="31225"/>
    <cellStyle name="Standard 4 8 4 3 3 3" xfId="31226"/>
    <cellStyle name="Standard 4 8 4 3 4" xfId="31227"/>
    <cellStyle name="Standard 4 8 4 3 4 2" xfId="31228"/>
    <cellStyle name="Standard 4 8 4 3 5" xfId="31229"/>
    <cellStyle name="Standard 4 8 4 3 6" xfId="31230"/>
    <cellStyle name="Standard 4 8 4 4" xfId="31231"/>
    <cellStyle name="Standard 4 8 4 4 2" xfId="31232"/>
    <cellStyle name="Standard 4 8 4 4 3" xfId="31233"/>
    <cellStyle name="Standard 4 8 4 5" xfId="31234"/>
    <cellStyle name="Standard 4 8 4 5 2" xfId="31235"/>
    <cellStyle name="Standard 4 8 4 5 3" xfId="31236"/>
    <cellStyle name="Standard 4 8 4 6" xfId="31237"/>
    <cellStyle name="Standard 4 8 4 6 2" xfId="31238"/>
    <cellStyle name="Standard 4 8 4 7" xfId="31239"/>
    <cellStyle name="Standard 4 8 4 8" xfId="31240"/>
    <cellStyle name="Standard 4 8 5" xfId="31241"/>
    <cellStyle name="Standard 4 8 5 2" xfId="31242"/>
    <cellStyle name="Standard 4 8 5 2 2" xfId="31243"/>
    <cellStyle name="Standard 4 8 5 2 2 2" xfId="31244"/>
    <cellStyle name="Standard 4 8 5 2 2 3" xfId="31245"/>
    <cellStyle name="Standard 4 8 5 2 3" xfId="31246"/>
    <cellStyle name="Standard 4 8 5 2 3 2" xfId="31247"/>
    <cellStyle name="Standard 4 8 5 2 3 3" xfId="31248"/>
    <cellStyle name="Standard 4 8 5 2 4" xfId="31249"/>
    <cellStyle name="Standard 4 8 5 2 4 2" xfId="31250"/>
    <cellStyle name="Standard 4 8 5 2 5" xfId="31251"/>
    <cellStyle name="Standard 4 8 5 2 6" xfId="31252"/>
    <cellStyle name="Standard 4 8 5 3" xfId="31253"/>
    <cellStyle name="Standard 4 8 5 3 2" xfId="31254"/>
    <cellStyle name="Standard 4 8 5 3 3" xfId="31255"/>
    <cellStyle name="Standard 4 8 5 4" xfId="31256"/>
    <cellStyle name="Standard 4 8 5 4 2" xfId="31257"/>
    <cellStyle name="Standard 4 8 5 4 3" xfId="31258"/>
    <cellStyle name="Standard 4 8 5 5" xfId="31259"/>
    <cellStyle name="Standard 4 8 5 5 2" xfId="31260"/>
    <cellStyle name="Standard 4 8 5 6" xfId="31261"/>
    <cellStyle name="Standard 4 8 5 7" xfId="31262"/>
    <cellStyle name="Standard 4 8 6" xfId="31263"/>
    <cellStyle name="Standard 4 8 6 2" xfId="31264"/>
    <cellStyle name="Standard 4 8 6 2 2" xfId="31265"/>
    <cellStyle name="Standard 4 8 6 2 3" xfId="31266"/>
    <cellStyle name="Standard 4 8 6 3" xfId="31267"/>
    <cellStyle name="Standard 4 8 6 3 2" xfId="31268"/>
    <cellStyle name="Standard 4 8 6 3 3" xfId="31269"/>
    <cellStyle name="Standard 4 8 6 4" xfId="31270"/>
    <cellStyle name="Standard 4 8 6 4 2" xfId="31271"/>
    <cellStyle name="Standard 4 8 6 5" xfId="31272"/>
    <cellStyle name="Standard 4 8 6 6" xfId="31273"/>
    <cellStyle name="Standard 4 8 7" xfId="31274"/>
    <cellStyle name="Standard 4 8 7 2" xfId="31275"/>
    <cellStyle name="Standard 4 8 7 3" xfId="31276"/>
    <cellStyle name="Standard 4 8 8" xfId="31277"/>
    <cellStyle name="Standard 4 8 8 2" xfId="31278"/>
    <cellStyle name="Standard 4 8 8 3" xfId="31279"/>
    <cellStyle name="Standard 4 8 9" xfId="31280"/>
    <cellStyle name="Standard 4 8 9 2" xfId="31281"/>
    <cellStyle name="Standard 4 9" xfId="595"/>
    <cellStyle name="Standard 4 9 10" xfId="31282"/>
    <cellStyle name="Standard 4 9 11" xfId="31283"/>
    <cellStyle name="Standard 4 9 12" xfId="33117"/>
    <cellStyle name="Standard 4 9 13" xfId="33192"/>
    <cellStyle name="Standard 4 9 14" xfId="33267"/>
    <cellStyle name="Standard 4 9 15" xfId="33342"/>
    <cellStyle name="Standard 4 9 2" xfId="31284"/>
    <cellStyle name="Standard 4 9 2 10" xfId="31285"/>
    <cellStyle name="Standard 4 9 2 2" xfId="31286"/>
    <cellStyle name="Standard 4 9 2 2 2" xfId="31287"/>
    <cellStyle name="Standard 4 9 2 2 2 2" xfId="31288"/>
    <cellStyle name="Standard 4 9 2 2 2 2 2" xfId="31289"/>
    <cellStyle name="Standard 4 9 2 2 2 2 2 2" xfId="31290"/>
    <cellStyle name="Standard 4 9 2 2 2 2 2 3" xfId="31291"/>
    <cellStyle name="Standard 4 9 2 2 2 2 3" xfId="31292"/>
    <cellStyle name="Standard 4 9 2 2 2 2 3 2" xfId="31293"/>
    <cellStyle name="Standard 4 9 2 2 2 2 3 3" xfId="31294"/>
    <cellStyle name="Standard 4 9 2 2 2 2 4" xfId="31295"/>
    <cellStyle name="Standard 4 9 2 2 2 2 4 2" xfId="31296"/>
    <cellStyle name="Standard 4 9 2 2 2 2 5" xfId="31297"/>
    <cellStyle name="Standard 4 9 2 2 2 2 6" xfId="31298"/>
    <cellStyle name="Standard 4 9 2 2 2 3" xfId="31299"/>
    <cellStyle name="Standard 4 9 2 2 2 3 2" xfId="31300"/>
    <cellStyle name="Standard 4 9 2 2 2 3 3" xfId="31301"/>
    <cellStyle name="Standard 4 9 2 2 2 4" xfId="31302"/>
    <cellStyle name="Standard 4 9 2 2 2 4 2" xfId="31303"/>
    <cellStyle name="Standard 4 9 2 2 2 4 3" xfId="31304"/>
    <cellStyle name="Standard 4 9 2 2 2 5" xfId="31305"/>
    <cellStyle name="Standard 4 9 2 2 2 5 2" xfId="31306"/>
    <cellStyle name="Standard 4 9 2 2 2 6" xfId="31307"/>
    <cellStyle name="Standard 4 9 2 2 2 7" xfId="31308"/>
    <cellStyle name="Standard 4 9 2 2 3" xfId="31309"/>
    <cellStyle name="Standard 4 9 2 2 3 2" xfId="31310"/>
    <cellStyle name="Standard 4 9 2 2 3 2 2" xfId="31311"/>
    <cellStyle name="Standard 4 9 2 2 3 2 3" xfId="31312"/>
    <cellStyle name="Standard 4 9 2 2 3 3" xfId="31313"/>
    <cellStyle name="Standard 4 9 2 2 3 3 2" xfId="31314"/>
    <cellStyle name="Standard 4 9 2 2 3 3 3" xfId="31315"/>
    <cellStyle name="Standard 4 9 2 2 3 4" xfId="31316"/>
    <cellStyle name="Standard 4 9 2 2 3 4 2" xfId="31317"/>
    <cellStyle name="Standard 4 9 2 2 3 5" xfId="31318"/>
    <cellStyle name="Standard 4 9 2 2 3 6" xfId="31319"/>
    <cellStyle name="Standard 4 9 2 2 4" xfId="31320"/>
    <cellStyle name="Standard 4 9 2 2 4 2" xfId="31321"/>
    <cellStyle name="Standard 4 9 2 2 4 3" xfId="31322"/>
    <cellStyle name="Standard 4 9 2 2 5" xfId="31323"/>
    <cellStyle name="Standard 4 9 2 2 5 2" xfId="31324"/>
    <cellStyle name="Standard 4 9 2 2 5 3" xfId="31325"/>
    <cellStyle name="Standard 4 9 2 2 6" xfId="31326"/>
    <cellStyle name="Standard 4 9 2 2 6 2" xfId="31327"/>
    <cellStyle name="Standard 4 9 2 2 7" xfId="31328"/>
    <cellStyle name="Standard 4 9 2 2 8" xfId="31329"/>
    <cellStyle name="Standard 4 9 2 3" xfId="31330"/>
    <cellStyle name="Standard 4 9 2 3 2" xfId="31331"/>
    <cellStyle name="Standard 4 9 2 3 2 2" xfId="31332"/>
    <cellStyle name="Standard 4 9 2 3 2 2 2" xfId="31333"/>
    <cellStyle name="Standard 4 9 2 3 2 2 2 2" xfId="31334"/>
    <cellStyle name="Standard 4 9 2 3 2 2 2 3" xfId="31335"/>
    <cellStyle name="Standard 4 9 2 3 2 2 3" xfId="31336"/>
    <cellStyle name="Standard 4 9 2 3 2 2 3 2" xfId="31337"/>
    <cellStyle name="Standard 4 9 2 3 2 2 3 3" xfId="31338"/>
    <cellStyle name="Standard 4 9 2 3 2 2 4" xfId="31339"/>
    <cellStyle name="Standard 4 9 2 3 2 2 4 2" xfId="31340"/>
    <cellStyle name="Standard 4 9 2 3 2 2 5" xfId="31341"/>
    <cellStyle name="Standard 4 9 2 3 2 2 6" xfId="31342"/>
    <cellStyle name="Standard 4 9 2 3 2 3" xfId="31343"/>
    <cellStyle name="Standard 4 9 2 3 2 3 2" xfId="31344"/>
    <cellStyle name="Standard 4 9 2 3 2 3 3" xfId="31345"/>
    <cellStyle name="Standard 4 9 2 3 2 4" xfId="31346"/>
    <cellStyle name="Standard 4 9 2 3 2 4 2" xfId="31347"/>
    <cellStyle name="Standard 4 9 2 3 2 4 3" xfId="31348"/>
    <cellStyle name="Standard 4 9 2 3 2 5" xfId="31349"/>
    <cellStyle name="Standard 4 9 2 3 2 5 2" xfId="31350"/>
    <cellStyle name="Standard 4 9 2 3 2 6" xfId="31351"/>
    <cellStyle name="Standard 4 9 2 3 2 7" xfId="31352"/>
    <cellStyle name="Standard 4 9 2 3 3" xfId="31353"/>
    <cellStyle name="Standard 4 9 2 3 3 2" xfId="31354"/>
    <cellStyle name="Standard 4 9 2 3 3 2 2" xfId="31355"/>
    <cellStyle name="Standard 4 9 2 3 3 2 3" xfId="31356"/>
    <cellStyle name="Standard 4 9 2 3 3 3" xfId="31357"/>
    <cellStyle name="Standard 4 9 2 3 3 3 2" xfId="31358"/>
    <cellStyle name="Standard 4 9 2 3 3 3 3" xfId="31359"/>
    <cellStyle name="Standard 4 9 2 3 3 4" xfId="31360"/>
    <cellStyle name="Standard 4 9 2 3 3 4 2" xfId="31361"/>
    <cellStyle name="Standard 4 9 2 3 3 5" xfId="31362"/>
    <cellStyle name="Standard 4 9 2 3 3 6" xfId="31363"/>
    <cellStyle name="Standard 4 9 2 3 4" xfId="31364"/>
    <cellStyle name="Standard 4 9 2 3 4 2" xfId="31365"/>
    <cellStyle name="Standard 4 9 2 3 4 3" xfId="31366"/>
    <cellStyle name="Standard 4 9 2 3 5" xfId="31367"/>
    <cellStyle name="Standard 4 9 2 3 5 2" xfId="31368"/>
    <cellStyle name="Standard 4 9 2 3 5 3" xfId="31369"/>
    <cellStyle name="Standard 4 9 2 3 6" xfId="31370"/>
    <cellStyle name="Standard 4 9 2 3 6 2" xfId="31371"/>
    <cellStyle name="Standard 4 9 2 3 7" xfId="31372"/>
    <cellStyle name="Standard 4 9 2 3 8" xfId="31373"/>
    <cellStyle name="Standard 4 9 2 4" xfId="31374"/>
    <cellStyle name="Standard 4 9 2 4 2" xfId="31375"/>
    <cellStyle name="Standard 4 9 2 4 2 2" xfId="31376"/>
    <cellStyle name="Standard 4 9 2 4 2 2 2" xfId="31377"/>
    <cellStyle name="Standard 4 9 2 4 2 2 3" xfId="31378"/>
    <cellStyle name="Standard 4 9 2 4 2 3" xfId="31379"/>
    <cellStyle name="Standard 4 9 2 4 2 3 2" xfId="31380"/>
    <cellStyle name="Standard 4 9 2 4 2 3 3" xfId="31381"/>
    <cellStyle name="Standard 4 9 2 4 2 4" xfId="31382"/>
    <cellStyle name="Standard 4 9 2 4 2 4 2" xfId="31383"/>
    <cellStyle name="Standard 4 9 2 4 2 5" xfId="31384"/>
    <cellStyle name="Standard 4 9 2 4 2 6" xfId="31385"/>
    <cellStyle name="Standard 4 9 2 4 3" xfId="31386"/>
    <cellStyle name="Standard 4 9 2 4 3 2" xfId="31387"/>
    <cellStyle name="Standard 4 9 2 4 3 3" xfId="31388"/>
    <cellStyle name="Standard 4 9 2 4 4" xfId="31389"/>
    <cellStyle name="Standard 4 9 2 4 4 2" xfId="31390"/>
    <cellStyle name="Standard 4 9 2 4 4 3" xfId="31391"/>
    <cellStyle name="Standard 4 9 2 4 5" xfId="31392"/>
    <cellStyle name="Standard 4 9 2 4 5 2" xfId="31393"/>
    <cellStyle name="Standard 4 9 2 4 6" xfId="31394"/>
    <cellStyle name="Standard 4 9 2 4 7" xfId="31395"/>
    <cellStyle name="Standard 4 9 2 5" xfId="31396"/>
    <cellStyle name="Standard 4 9 2 5 2" xfId="31397"/>
    <cellStyle name="Standard 4 9 2 5 2 2" xfId="31398"/>
    <cellStyle name="Standard 4 9 2 5 2 3" xfId="31399"/>
    <cellStyle name="Standard 4 9 2 5 3" xfId="31400"/>
    <cellStyle name="Standard 4 9 2 5 3 2" xfId="31401"/>
    <cellStyle name="Standard 4 9 2 5 3 3" xfId="31402"/>
    <cellStyle name="Standard 4 9 2 5 4" xfId="31403"/>
    <cellStyle name="Standard 4 9 2 5 4 2" xfId="31404"/>
    <cellStyle name="Standard 4 9 2 5 5" xfId="31405"/>
    <cellStyle name="Standard 4 9 2 5 6" xfId="31406"/>
    <cellStyle name="Standard 4 9 2 6" xfId="31407"/>
    <cellStyle name="Standard 4 9 2 6 2" xfId="31408"/>
    <cellStyle name="Standard 4 9 2 6 3" xfId="31409"/>
    <cellStyle name="Standard 4 9 2 7" xfId="31410"/>
    <cellStyle name="Standard 4 9 2 7 2" xfId="31411"/>
    <cellStyle name="Standard 4 9 2 7 3" xfId="31412"/>
    <cellStyle name="Standard 4 9 2 8" xfId="31413"/>
    <cellStyle name="Standard 4 9 2 8 2" xfId="31414"/>
    <cellStyle name="Standard 4 9 2 9" xfId="31415"/>
    <cellStyle name="Standard 4 9 3" xfId="31416"/>
    <cellStyle name="Standard 4 9 3 2" xfId="31417"/>
    <cellStyle name="Standard 4 9 3 2 2" xfId="31418"/>
    <cellStyle name="Standard 4 9 3 2 2 2" xfId="31419"/>
    <cellStyle name="Standard 4 9 3 2 2 2 2" xfId="31420"/>
    <cellStyle name="Standard 4 9 3 2 2 2 3" xfId="31421"/>
    <cellStyle name="Standard 4 9 3 2 2 3" xfId="31422"/>
    <cellStyle name="Standard 4 9 3 2 2 3 2" xfId="31423"/>
    <cellStyle name="Standard 4 9 3 2 2 3 3" xfId="31424"/>
    <cellStyle name="Standard 4 9 3 2 2 4" xfId="31425"/>
    <cellStyle name="Standard 4 9 3 2 2 4 2" xfId="31426"/>
    <cellStyle name="Standard 4 9 3 2 2 5" xfId="31427"/>
    <cellStyle name="Standard 4 9 3 2 2 6" xfId="31428"/>
    <cellStyle name="Standard 4 9 3 2 3" xfId="31429"/>
    <cellStyle name="Standard 4 9 3 2 3 2" xfId="31430"/>
    <cellStyle name="Standard 4 9 3 2 3 3" xfId="31431"/>
    <cellStyle name="Standard 4 9 3 2 4" xfId="31432"/>
    <cellStyle name="Standard 4 9 3 2 4 2" xfId="31433"/>
    <cellStyle name="Standard 4 9 3 2 4 3" xfId="31434"/>
    <cellStyle name="Standard 4 9 3 2 5" xfId="31435"/>
    <cellStyle name="Standard 4 9 3 2 5 2" xfId="31436"/>
    <cellStyle name="Standard 4 9 3 2 6" xfId="31437"/>
    <cellStyle name="Standard 4 9 3 2 7" xfId="31438"/>
    <cellStyle name="Standard 4 9 3 3" xfId="31439"/>
    <cellStyle name="Standard 4 9 3 3 2" xfId="31440"/>
    <cellStyle name="Standard 4 9 3 3 2 2" xfId="31441"/>
    <cellStyle name="Standard 4 9 3 3 2 3" xfId="31442"/>
    <cellStyle name="Standard 4 9 3 3 3" xfId="31443"/>
    <cellStyle name="Standard 4 9 3 3 3 2" xfId="31444"/>
    <cellStyle name="Standard 4 9 3 3 3 3" xfId="31445"/>
    <cellStyle name="Standard 4 9 3 3 4" xfId="31446"/>
    <cellStyle name="Standard 4 9 3 3 4 2" xfId="31447"/>
    <cellStyle name="Standard 4 9 3 3 5" xfId="31448"/>
    <cellStyle name="Standard 4 9 3 3 6" xfId="31449"/>
    <cellStyle name="Standard 4 9 3 4" xfId="31450"/>
    <cellStyle name="Standard 4 9 3 4 2" xfId="31451"/>
    <cellStyle name="Standard 4 9 3 4 3" xfId="31452"/>
    <cellStyle name="Standard 4 9 3 5" xfId="31453"/>
    <cellStyle name="Standard 4 9 3 5 2" xfId="31454"/>
    <cellStyle name="Standard 4 9 3 5 3" xfId="31455"/>
    <cellStyle name="Standard 4 9 3 6" xfId="31456"/>
    <cellStyle name="Standard 4 9 3 6 2" xfId="31457"/>
    <cellStyle name="Standard 4 9 3 7" xfId="31458"/>
    <cellStyle name="Standard 4 9 3 8" xfId="31459"/>
    <cellStyle name="Standard 4 9 4" xfId="31460"/>
    <cellStyle name="Standard 4 9 4 2" xfId="31461"/>
    <cellStyle name="Standard 4 9 4 2 2" xfId="31462"/>
    <cellStyle name="Standard 4 9 4 2 2 2" xfId="31463"/>
    <cellStyle name="Standard 4 9 4 2 2 2 2" xfId="31464"/>
    <cellStyle name="Standard 4 9 4 2 2 2 3" xfId="31465"/>
    <cellStyle name="Standard 4 9 4 2 2 3" xfId="31466"/>
    <cellStyle name="Standard 4 9 4 2 2 3 2" xfId="31467"/>
    <cellStyle name="Standard 4 9 4 2 2 3 3" xfId="31468"/>
    <cellStyle name="Standard 4 9 4 2 2 4" xfId="31469"/>
    <cellStyle name="Standard 4 9 4 2 2 4 2" xfId="31470"/>
    <cellStyle name="Standard 4 9 4 2 2 5" xfId="31471"/>
    <cellStyle name="Standard 4 9 4 2 2 6" xfId="31472"/>
    <cellStyle name="Standard 4 9 4 2 3" xfId="31473"/>
    <cellStyle name="Standard 4 9 4 2 3 2" xfId="31474"/>
    <cellStyle name="Standard 4 9 4 2 3 3" xfId="31475"/>
    <cellStyle name="Standard 4 9 4 2 4" xfId="31476"/>
    <cellStyle name="Standard 4 9 4 2 4 2" xfId="31477"/>
    <cellStyle name="Standard 4 9 4 2 4 3" xfId="31478"/>
    <cellStyle name="Standard 4 9 4 2 5" xfId="31479"/>
    <cellStyle name="Standard 4 9 4 2 5 2" xfId="31480"/>
    <cellStyle name="Standard 4 9 4 2 6" xfId="31481"/>
    <cellStyle name="Standard 4 9 4 2 7" xfId="31482"/>
    <cellStyle name="Standard 4 9 4 3" xfId="31483"/>
    <cellStyle name="Standard 4 9 4 3 2" xfId="31484"/>
    <cellStyle name="Standard 4 9 4 3 2 2" xfId="31485"/>
    <cellStyle name="Standard 4 9 4 3 2 3" xfId="31486"/>
    <cellStyle name="Standard 4 9 4 3 3" xfId="31487"/>
    <cellStyle name="Standard 4 9 4 3 3 2" xfId="31488"/>
    <cellStyle name="Standard 4 9 4 3 3 3" xfId="31489"/>
    <cellStyle name="Standard 4 9 4 3 4" xfId="31490"/>
    <cellStyle name="Standard 4 9 4 3 4 2" xfId="31491"/>
    <cellStyle name="Standard 4 9 4 3 5" xfId="31492"/>
    <cellStyle name="Standard 4 9 4 3 6" xfId="31493"/>
    <cellStyle name="Standard 4 9 4 4" xfId="31494"/>
    <cellStyle name="Standard 4 9 4 4 2" xfId="31495"/>
    <cellStyle name="Standard 4 9 4 4 3" xfId="31496"/>
    <cellStyle name="Standard 4 9 4 5" xfId="31497"/>
    <cellStyle name="Standard 4 9 4 5 2" xfId="31498"/>
    <cellStyle name="Standard 4 9 4 5 3" xfId="31499"/>
    <cellStyle name="Standard 4 9 4 6" xfId="31500"/>
    <cellStyle name="Standard 4 9 4 6 2" xfId="31501"/>
    <cellStyle name="Standard 4 9 4 7" xfId="31502"/>
    <cellStyle name="Standard 4 9 4 8" xfId="31503"/>
    <cellStyle name="Standard 4 9 5" xfId="31504"/>
    <cellStyle name="Standard 4 9 5 2" xfId="31505"/>
    <cellStyle name="Standard 4 9 5 2 2" xfId="31506"/>
    <cellStyle name="Standard 4 9 5 2 2 2" xfId="31507"/>
    <cellStyle name="Standard 4 9 5 2 2 3" xfId="31508"/>
    <cellStyle name="Standard 4 9 5 2 3" xfId="31509"/>
    <cellStyle name="Standard 4 9 5 2 3 2" xfId="31510"/>
    <cellStyle name="Standard 4 9 5 2 3 3" xfId="31511"/>
    <cellStyle name="Standard 4 9 5 2 4" xfId="31512"/>
    <cellStyle name="Standard 4 9 5 2 4 2" xfId="31513"/>
    <cellStyle name="Standard 4 9 5 2 5" xfId="31514"/>
    <cellStyle name="Standard 4 9 5 2 6" xfId="31515"/>
    <cellStyle name="Standard 4 9 5 3" xfId="31516"/>
    <cellStyle name="Standard 4 9 5 3 2" xfId="31517"/>
    <cellStyle name="Standard 4 9 5 3 3" xfId="31518"/>
    <cellStyle name="Standard 4 9 5 4" xfId="31519"/>
    <cellStyle name="Standard 4 9 5 4 2" xfId="31520"/>
    <cellStyle name="Standard 4 9 5 4 3" xfId="31521"/>
    <cellStyle name="Standard 4 9 5 5" xfId="31522"/>
    <cellStyle name="Standard 4 9 5 5 2" xfId="31523"/>
    <cellStyle name="Standard 4 9 5 6" xfId="31524"/>
    <cellStyle name="Standard 4 9 5 7" xfId="31525"/>
    <cellStyle name="Standard 4 9 6" xfId="31526"/>
    <cellStyle name="Standard 4 9 6 2" xfId="31527"/>
    <cellStyle name="Standard 4 9 6 2 2" xfId="31528"/>
    <cellStyle name="Standard 4 9 6 2 3" xfId="31529"/>
    <cellStyle name="Standard 4 9 6 3" xfId="31530"/>
    <cellStyle name="Standard 4 9 6 3 2" xfId="31531"/>
    <cellStyle name="Standard 4 9 6 3 3" xfId="31532"/>
    <cellStyle name="Standard 4 9 6 4" xfId="31533"/>
    <cellStyle name="Standard 4 9 6 4 2" xfId="31534"/>
    <cellStyle name="Standard 4 9 6 5" xfId="31535"/>
    <cellStyle name="Standard 4 9 6 6" xfId="31536"/>
    <cellStyle name="Standard 4 9 7" xfId="31537"/>
    <cellStyle name="Standard 4 9 7 2" xfId="31538"/>
    <cellStyle name="Standard 4 9 7 3" xfId="31539"/>
    <cellStyle name="Standard 4 9 8" xfId="31540"/>
    <cellStyle name="Standard 4 9 8 2" xfId="31541"/>
    <cellStyle name="Standard 4 9 8 3" xfId="31542"/>
    <cellStyle name="Standard 4 9 9" xfId="31543"/>
    <cellStyle name="Standard 4 9 9 2" xfId="31544"/>
    <cellStyle name="Standard 40" xfId="596"/>
    <cellStyle name="Standard 40 2" xfId="597"/>
    <cellStyle name="Standard 41" xfId="598"/>
    <cellStyle name="Standard 41 2" xfId="599"/>
    <cellStyle name="Standard 42" xfId="600"/>
    <cellStyle name="Standard 42 2" xfId="601"/>
    <cellStyle name="Standard 43" xfId="602"/>
    <cellStyle name="Standard 43 2" xfId="603"/>
    <cellStyle name="Standard 44" xfId="604"/>
    <cellStyle name="Standard 44 2" xfId="605"/>
    <cellStyle name="Standard 45" xfId="606"/>
    <cellStyle name="Standard 45 2" xfId="607"/>
    <cellStyle name="Standard 46" xfId="608"/>
    <cellStyle name="Standard 46 2" xfId="609"/>
    <cellStyle name="Standard 47" xfId="610"/>
    <cellStyle name="Standard 47 2" xfId="611"/>
    <cellStyle name="Standard 48" xfId="612"/>
    <cellStyle name="Standard 48 2" xfId="613"/>
    <cellStyle name="Standard 49" xfId="614"/>
    <cellStyle name="Standard 49 2" xfId="615"/>
    <cellStyle name="Standard 5" xfId="616"/>
    <cellStyle name="Standard 5 10" xfId="31545"/>
    <cellStyle name="Standard 5 10 2" xfId="31546"/>
    <cellStyle name="Standard 5 10 3" xfId="31547"/>
    <cellStyle name="Standard 5 11" xfId="31548"/>
    <cellStyle name="Standard 5 11 2" xfId="31549"/>
    <cellStyle name="Standard 5 11 3" xfId="31550"/>
    <cellStyle name="Standard 5 12" xfId="31551"/>
    <cellStyle name="Standard 5 12 2" xfId="31552"/>
    <cellStyle name="Standard 5 13" xfId="31553"/>
    <cellStyle name="Standard 5 14" xfId="31554"/>
    <cellStyle name="Standard 5 15" xfId="31555"/>
    <cellStyle name="Standard 5 16" xfId="31556"/>
    <cellStyle name="Standard 5 2" xfId="617"/>
    <cellStyle name="Standard 5 2 2" xfId="618"/>
    <cellStyle name="Standard 5 2 2 2" xfId="33478"/>
    <cellStyle name="Standard 5 2 3" xfId="31557"/>
    <cellStyle name="Standard 5 2 4" xfId="31558"/>
    <cellStyle name="Standard 5 3" xfId="619"/>
    <cellStyle name="Standard 5 3 2" xfId="31559"/>
    <cellStyle name="Standard 5 3 3" xfId="31560"/>
    <cellStyle name="Standard 5 4" xfId="31561"/>
    <cellStyle name="Standard 5 5" xfId="31562"/>
    <cellStyle name="Standard 5 5 10" xfId="31563"/>
    <cellStyle name="Standard 5 5 2" xfId="31564"/>
    <cellStyle name="Standard 5 5 2 2" xfId="31565"/>
    <cellStyle name="Standard 5 5 2 2 2" xfId="31566"/>
    <cellStyle name="Standard 5 5 2 2 2 2" xfId="31567"/>
    <cellStyle name="Standard 5 5 2 2 2 2 2" xfId="31568"/>
    <cellStyle name="Standard 5 5 2 2 2 2 3" xfId="31569"/>
    <cellStyle name="Standard 5 5 2 2 2 3" xfId="31570"/>
    <cellStyle name="Standard 5 5 2 2 2 3 2" xfId="31571"/>
    <cellStyle name="Standard 5 5 2 2 2 3 3" xfId="31572"/>
    <cellStyle name="Standard 5 5 2 2 2 4" xfId="31573"/>
    <cellStyle name="Standard 5 5 2 2 2 4 2" xfId="31574"/>
    <cellStyle name="Standard 5 5 2 2 2 5" xfId="31575"/>
    <cellStyle name="Standard 5 5 2 2 2 6" xfId="31576"/>
    <cellStyle name="Standard 5 5 2 2 3" xfId="31577"/>
    <cellStyle name="Standard 5 5 2 2 3 2" xfId="31578"/>
    <cellStyle name="Standard 5 5 2 2 3 3" xfId="31579"/>
    <cellStyle name="Standard 5 5 2 2 4" xfId="31580"/>
    <cellStyle name="Standard 5 5 2 2 4 2" xfId="31581"/>
    <cellStyle name="Standard 5 5 2 2 4 3" xfId="31582"/>
    <cellStyle name="Standard 5 5 2 2 5" xfId="31583"/>
    <cellStyle name="Standard 5 5 2 2 5 2" xfId="31584"/>
    <cellStyle name="Standard 5 5 2 2 6" xfId="31585"/>
    <cellStyle name="Standard 5 5 2 2 7" xfId="31586"/>
    <cellStyle name="Standard 5 5 2 3" xfId="31587"/>
    <cellStyle name="Standard 5 5 2 3 2" xfId="31588"/>
    <cellStyle name="Standard 5 5 2 3 2 2" xfId="31589"/>
    <cellStyle name="Standard 5 5 2 3 2 3" xfId="31590"/>
    <cellStyle name="Standard 5 5 2 3 3" xfId="31591"/>
    <cellStyle name="Standard 5 5 2 3 3 2" xfId="31592"/>
    <cellStyle name="Standard 5 5 2 3 3 3" xfId="31593"/>
    <cellStyle name="Standard 5 5 2 3 4" xfId="31594"/>
    <cellStyle name="Standard 5 5 2 3 4 2" xfId="31595"/>
    <cellStyle name="Standard 5 5 2 3 5" xfId="31596"/>
    <cellStyle name="Standard 5 5 2 3 6" xfId="31597"/>
    <cellStyle name="Standard 5 5 2 4" xfId="31598"/>
    <cellStyle name="Standard 5 5 2 4 2" xfId="31599"/>
    <cellStyle name="Standard 5 5 2 4 3" xfId="31600"/>
    <cellStyle name="Standard 5 5 2 5" xfId="31601"/>
    <cellStyle name="Standard 5 5 2 5 2" xfId="31602"/>
    <cellStyle name="Standard 5 5 2 5 3" xfId="31603"/>
    <cellStyle name="Standard 5 5 2 6" xfId="31604"/>
    <cellStyle name="Standard 5 5 2 6 2" xfId="31605"/>
    <cellStyle name="Standard 5 5 2 7" xfId="31606"/>
    <cellStyle name="Standard 5 5 2 8" xfId="31607"/>
    <cellStyle name="Standard 5 5 3" xfId="31608"/>
    <cellStyle name="Standard 5 5 3 2" xfId="31609"/>
    <cellStyle name="Standard 5 5 3 2 2" xfId="31610"/>
    <cellStyle name="Standard 5 5 3 2 2 2" xfId="31611"/>
    <cellStyle name="Standard 5 5 3 2 2 2 2" xfId="31612"/>
    <cellStyle name="Standard 5 5 3 2 2 2 3" xfId="31613"/>
    <cellStyle name="Standard 5 5 3 2 2 3" xfId="31614"/>
    <cellStyle name="Standard 5 5 3 2 2 3 2" xfId="31615"/>
    <cellStyle name="Standard 5 5 3 2 2 3 3" xfId="31616"/>
    <cellStyle name="Standard 5 5 3 2 2 4" xfId="31617"/>
    <cellStyle name="Standard 5 5 3 2 2 4 2" xfId="31618"/>
    <cellStyle name="Standard 5 5 3 2 2 5" xfId="31619"/>
    <cellStyle name="Standard 5 5 3 2 2 6" xfId="31620"/>
    <cellStyle name="Standard 5 5 3 2 3" xfId="31621"/>
    <cellStyle name="Standard 5 5 3 2 3 2" xfId="31622"/>
    <cellStyle name="Standard 5 5 3 2 3 3" xfId="31623"/>
    <cellStyle name="Standard 5 5 3 2 4" xfId="31624"/>
    <cellStyle name="Standard 5 5 3 2 4 2" xfId="31625"/>
    <cellStyle name="Standard 5 5 3 2 4 3" xfId="31626"/>
    <cellStyle name="Standard 5 5 3 2 5" xfId="31627"/>
    <cellStyle name="Standard 5 5 3 2 5 2" xfId="31628"/>
    <cellStyle name="Standard 5 5 3 2 6" xfId="31629"/>
    <cellStyle name="Standard 5 5 3 2 7" xfId="31630"/>
    <cellStyle name="Standard 5 5 3 3" xfId="31631"/>
    <cellStyle name="Standard 5 5 3 3 2" xfId="31632"/>
    <cellStyle name="Standard 5 5 3 3 2 2" xfId="31633"/>
    <cellStyle name="Standard 5 5 3 3 2 3" xfId="31634"/>
    <cellStyle name="Standard 5 5 3 3 3" xfId="31635"/>
    <cellStyle name="Standard 5 5 3 3 3 2" xfId="31636"/>
    <cellStyle name="Standard 5 5 3 3 3 3" xfId="31637"/>
    <cellStyle name="Standard 5 5 3 3 4" xfId="31638"/>
    <cellStyle name="Standard 5 5 3 3 4 2" xfId="31639"/>
    <cellStyle name="Standard 5 5 3 3 5" xfId="31640"/>
    <cellStyle name="Standard 5 5 3 3 6" xfId="31641"/>
    <cellStyle name="Standard 5 5 3 4" xfId="31642"/>
    <cellStyle name="Standard 5 5 3 4 2" xfId="31643"/>
    <cellStyle name="Standard 5 5 3 4 3" xfId="31644"/>
    <cellStyle name="Standard 5 5 3 5" xfId="31645"/>
    <cellStyle name="Standard 5 5 3 5 2" xfId="31646"/>
    <cellStyle name="Standard 5 5 3 5 3" xfId="31647"/>
    <cellStyle name="Standard 5 5 3 6" xfId="31648"/>
    <cellStyle name="Standard 5 5 3 6 2" xfId="31649"/>
    <cellStyle name="Standard 5 5 3 7" xfId="31650"/>
    <cellStyle name="Standard 5 5 3 8" xfId="31651"/>
    <cellStyle name="Standard 5 5 4" xfId="31652"/>
    <cellStyle name="Standard 5 5 4 2" xfId="31653"/>
    <cellStyle name="Standard 5 5 4 2 2" xfId="31654"/>
    <cellStyle name="Standard 5 5 4 2 2 2" xfId="31655"/>
    <cellStyle name="Standard 5 5 4 2 2 3" xfId="31656"/>
    <cellStyle name="Standard 5 5 4 2 3" xfId="31657"/>
    <cellStyle name="Standard 5 5 4 2 3 2" xfId="31658"/>
    <cellStyle name="Standard 5 5 4 2 3 3" xfId="31659"/>
    <cellStyle name="Standard 5 5 4 2 4" xfId="31660"/>
    <cellStyle name="Standard 5 5 4 2 4 2" xfId="31661"/>
    <cellStyle name="Standard 5 5 4 2 5" xfId="31662"/>
    <cellStyle name="Standard 5 5 4 2 6" xfId="31663"/>
    <cellStyle name="Standard 5 5 4 3" xfId="31664"/>
    <cellStyle name="Standard 5 5 4 3 2" xfId="31665"/>
    <cellStyle name="Standard 5 5 4 3 3" xfId="31666"/>
    <cellStyle name="Standard 5 5 4 4" xfId="31667"/>
    <cellStyle name="Standard 5 5 4 4 2" xfId="31668"/>
    <cellStyle name="Standard 5 5 4 4 3" xfId="31669"/>
    <cellStyle name="Standard 5 5 4 5" xfId="31670"/>
    <cellStyle name="Standard 5 5 4 5 2" xfId="31671"/>
    <cellStyle name="Standard 5 5 4 6" xfId="31672"/>
    <cellStyle name="Standard 5 5 4 7" xfId="31673"/>
    <cellStyle name="Standard 5 5 5" xfId="31674"/>
    <cellStyle name="Standard 5 5 5 2" xfId="31675"/>
    <cellStyle name="Standard 5 5 5 2 2" xfId="31676"/>
    <cellStyle name="Standard 5 5 5 2 3" xfId="31677"/>
    <cellStyle name="Standard 5 5 5 3" xfId="31678"/>
    <cellStyle name="Standard 5 5 5 3 2" xfId="31679"/>
    <cellStyle name="Standard 5 5 5 3 3" xfId="31680"/>
    <cellStyle name="Standard 5 5 5 4" xfId="31681"/>
    <cellStyle name="Standard 5 5 5 4 2" xfId="31682"/>
    <cellStyle name="Standard 5 5 5 5" xfId="31683"/>
    <cellStyle name="Standard 5 5 5 6" xfId="31684"/>
    <cellStyle name="Standard 5 5 6" xfId="31685"/>
    <cellStyle name="Standard 5 5 6 2" xfId="31686"/>
    <cellStyle name="Standard 5 5 6 3" xfId="31687"/>
    <cellStyle name="Standard 5 5 7" xfId="31688"/>
    <cellStyle name="Standard 5 5 7 2" xfId="31689"/>
    <cellStyle name="Standard 5 5 7 3" xfId="31690"/>
    <cellStyle name="Standard 5 5 8" xfId="31691"/>
    <cellStyle name="Standard 5 5 8 2" xfId="31692"/>
    <cellStyle name="Standard 5 5 9" xfId="31693"/>
    <cellStyle name="Standard 5 6" xfId="31694"/>
    <cellStyle name="Standard 5 6 2" xfId="31695"/>
    <cellStyle name="Standard 5 6 2 2" xfId="31696"/>
    <cellStyle name="Standard 5 6 2 2 2" xfId="31697"/>
    <cellStyle name="Standard 5 6 2 2 2 2" xfId="31698"/>
    <cellStyle name="Standard 5 6 2 2 2 3" xfId="31699"/>
    <cellStyle name="Standard 5 6 2 2 3" xfId="31700"/>
    <cellStyle name="Standard 5 6 2 2 3 2" xfId="31701"/>
    <cellStyle name="Standard 5 6 2 2 3 3" xfId="31702"/>
    <cellStyle name="Standard 5 6 2 2 4" xfId="31703"/>
    <cellStyle name="Standard 5 6 2 2 4 2" xfId="31704"/>
    <cellStyle name="Standard 5 6 2 2 5" xfId="31705"/>
    <cellStyle name="Standard 5 6 2 2 6" xfId="31706"/>
    <cellStyle name="Standard 5 6 2 3" xfId="31707"/>
    <cellStyle name="Standard 5 6 2 3 2" xfId="31708"/>
    <cellStyle name="Standard 5 6 2 3 3" xfId="31709"/>
    <cellStyle name="Standard 5 6 2 4" xfId="31710"/>
    <cellStyle name="Standard 5 6 2 4 2" xfId="31711"/>
    <cellStyle name="Standard 5 6 2 4 3" xfId="31712"/>
    <cellStyle name="Standard 5 6 2 5" xfId="31713"/>
    <cellStyle name="Standard 5 6 2 5 2" xfId="31714"/>
    <cellStyle name="Standard 5 6 2 6" xfId="31715"/>
    <cellStyle name="Standard 5 6 2 7" xfId="31716"/>
    <cellStyle name="Standard 5 6 3" xfId="31717"/>
    <cellStyle name="Standard 5 6 3 2" xfId="31718"/>
    <cellStyle name="Standard 5 6 3 2 2" xfId="31719"/>
    <cellStyle name="Standard 5 6 3 2 3" xfId="31720"/>
    <cellStyle name="Standard 5 6 3 3" xfId="31721"/>
    <cellStyle name="Standard 5 6 3 3 2" xfId="31722"/>
    <cellStyle name="Standard 5 6 3 3 3" xfId="31723"/>
    <cellStyle name="Standard 5 6 3 4" xfId="31724"/>
    <cellStyle name="Standard 5 6 3 4 2" xfId="31725"/>
    <cellStyle name="Standard 5 6 3 5" xfId="31726"/>
    <cellStyle name="Standard 5 6 3 6" xfId="31727"/>
    <cellStyle name="Standard 5 6 4" xfId="31728"/>
    <cellStyle name="Standard 5 6 4 2" xfId="31729"/>
    <cellStyle name="Standard 5 6 4 3" xfId="31730"/>
    <cellStyle name="Standard 5 6 5" xfId="31731"/>
    <cellStyle name="Standard 5 6 5 2" xfId="31732"/>
    <cellStyle name="Standard 5 6 5 3" xfId="31733"/>
    <cellStyle name="Standard 5 6 6" xfId="31734"/>
    <cellStyle name="Standard 5 6 6 2" xfId="31735"/>
    <cellStyle name="Standard 5 6 7" xfId="31736"/>
    <cellStyle name="Standard 5 6 8" xfId="31737"/>
    <cellStyle name="Standard 5 7" xfId="31738"/>
    <cellStyle name="Standard 5 7 2" xfId="31739"/>
    <cellStyle name="Standard 5 7 2 2" xfId="31740"/>
    <cellStyle name="Standard 5 7 2 2 2" xfId="31741"/>
    <cellStyle name="Standard 5 7 2 2 2 2" xfId="31742"/>
    <cellStyle name="Standard 5 7 2 2 2 3" xfId="31743"/>
    <cellStyle name="Standard 5 7 2 2 3" xfId="31744"/>
    <cellStyle name="Standard 5 7 2 2 3 2" xfId="31745"/>
    <cellStyle name="Standard 5 7 2 2 3 3" xfId="31746"/>
    <cellStyle name="Standard 5 7 2 2 4" xfId="31747"/>
    <cellStyle name="Standard 5 7 2 2 4 2" xfId="31748"/>
    <cellStyle name="Standard 5 7 2 2 5" xfId="31749"/>
    <cellStyle name="Standard 5 7 2 2 6" xfId="31750"/>
    <cellStyle name="Standard 5 7 2 3" xfId="31751"/>
    <cellStyle name="Standard 5 7 2 3 2" xfId="31752"/>
    <cellStyle name="Standard 5 7 2 3 3" xfId="31753"/>
    <cellStyle name="Standard 5 7 2 4" xfId="31754"/>
    <cellStyle name="Standard 5 7 2 4 2" xfId="31755"/>
    <cellStyle name="Standard 5 7 2 4 3" xfId="31756"/>
    <cellStyle name="Standard 5 7 2 5" xfId="31757"/>
    <cellStyle name="Standard 5 7 2 5 2" xfId="31758"/>
    <cellStyle name="Standard 5 7 2 6" xfId="31759"/>
    <cellStyle name="Standard 5 7 2 7" xfId="31760"/>
    <cellStyle name="Standard 5 7 3" xfId="31761"/>
    <cellStyle name="Standard 5 7 3 2" xfId="31762"/>
    <cellStyle name="Standard 5 7 3 2 2" xfId="31763"/>
    <cellStyle name="Standard 5 7 3 2 3" xfId="31764"/>
    <cellStyle name="Standard 5 7 3 3" xfId="31765"/>
    <cellStyle name="Standard 5 7 3 3 2" xfId="31766"/>
    <cellStyle name="Standard 5 7 3 3 3" xfId="31767"/>
    <cellStyle name="Standard 5 7 3 4" xfId="31768"/>
    <cellStyle name="Standard 5 7 3 4 2" xfId="31769"/>
    <cellStyle name="Standard 5 7 3 5" xfId="31770"/>
    <cellStyle name="Standard 5 7 3 6" xfId="31771"/>
    <cellStyle name="Standard 5 7 4" xfId="31772"/>
    <cellStyle name="Standard 5 7 4 2" xfId="31773"/>
    <cellStyle name="Standard 5 7 4 3" xfId="31774"/>
    <cellStyle name="Standard 5 7 5" xfId="31775"/>
    <cellStyle name="Standard 5 7 5 2" xfId="31776"/>
    <cellStyle name="Standard 5 7 5 3" xfId="31777"/>
    <cellStyle name="Standard 5 7 6" xfId="31778"/>
    <cellStyle name="Standard 5 7 6 2" xfId="31779"/>
    <cellStyle name="Standard 5 7 7" xfId="31780"/>
    <cellStyle name="Standard 5 7 8" xfId="31781"/>
    <cellStyle name="Standard 5 8" xfId="31782"/>
    <cellStyle name="Standard 5 8 2" xfId="31783"/>
    <cellStyle name="Standard 5 8 2 2" xfId="31784"/>
    <cellStyle name="Standard 5 8 2 2 2" xfId="31785"/>
    <cellStyle name="Standard 5 8 2 2 3" xfId="31786"/>
    <cellStyle name="Standard 5 8 2 3" xfId="31787"/>
    <cellStyle name="Standard 5 8 2 3 2" xfId="31788"/>
    <cellStyle name="Standard 5 8 2 3 3" xfId="31789"/>
    <cellStyle name="Standard 5 8 2 4" xfId="31790"/>
    <cellStyle name="Standard 5 8 2 4 2" xfId="31791"/>
    <cellStyle name="Standard 5 8 2 5" xfId="31792"/>
    <cellStyle name="Standard 5 8 2 6" xfId="31793"/>
    <cellStyle name="Standard 5 8 3" xfId="31794"/>
    <cellStyle name="Standard 5 8 3 2" xfId="31795"/>
    <cellStyle name="Standard 5 8 3 3" xfId="31796"/>
    <cellStyle name="Standard 5 8 4" xfId="31797"/>
    <cellStyle name="Standard 5 8 4 2" xfId="31798"/>
    <cellStyle name="Standard 5 8 4 3" xfId="31799"/>
    <cellStyle name="Standard 5 8 5" xfId="31800"/>
    <cellStyle name="Standard 5 8 5 2" xfId="31801"/>
    <cellStyle name="Standard 5 8 6" xfId="31802"/>
    <cellStyle name="Standard 5 8 7" xfId="31803"/>
    <cellStyle name="Standard 5 9" xfId="31804"/>
    <cellStyle name="Standard 5 9 2" xfId="31805"/>
    <cellStyle name="Standard 5 9 2 2" xfId="31806"/>
    <cellStyle name="Standard 5 9 2 3" xfId="31807"/>
    <cellStyle name="Standard 5 9 3" xfId="31808"/>
    <cellStyle name="Standard 5 9 3 2" xfId="31809"/>
    <cellStyle name="Standard 5 9 3 3" xfId="31810"/>
    <cellStyle name="Standard 5 9 4" xfId="31811"/>
    <cellStyle name="Standard 5 9 4 2" xfId="31812"/>
    <cellStyle name="Standard 5 9 5" xfId="31813"/>
    <cellStyle name="Standard 5 9 6" xfId="31814"/>
    <cellStyle name="Standard 50" xfId="620"/>
    <cellStyle name="Standard 50 2" xfId="621"/>
    <cellStyle name="Standard 51" xfId="622"/>
    <cellStyle name="Standard 51 2" xfId="623"/>
    <cellStyle name="Standard 52" xfId="624"/>
    <cellStyle name="Standard 52 2" xfId="625"/>
    <cellStyle name="Standard 53" xfId="626"/>
    <cellStyle name="Standard 53 2" xfId="627"/>
    <cellStyle name="Standard 54" xfId="628"/>
    <cellStyle name="Standard 54 2" xfId="629"/>
    <cellStyle name="Standard 55" xfId="630"/>
    <cellStyle name="Standard 55 2" xfId="631"/>
    <cellStyle name="Standard 56" xfId="632"/>
    <cellStyle name="Standard 56 2" xfId="633"/>
    <cellStyle name="Standard 57" xfId="634"/>
    <cellStyle name="Standard 57 2" xfId="635"/>
    <cellStyle name="Standard 58" xfId="636"/>
    <cellStyle name="Standard 58 2" xfId="637"/>
    <cellStyle name="Standard 59" xfId="638"/>
    <cellStyle name="Standard 59 2" xfId="639"/>
    <cellStyle name="Standard 6" xfId="640"/>
    <cellStyle name="Standard 6 10" xfId="33268"/>
    <cellStyle name="Standard 6 11" xfId="33343"/>
    <cellStyle name="Standard 6 12" xfId="33479"/>
    <cellStyle name="Standard 6 2" xfId="641"/>
    <cellStyle name="Standard 6 2 10" xfId="31815"/>
    <cellStyle name="Standard 6 2 11" xfId="31816"/>
    <cellStyle name="Standard 6 2 12" xfId="33119"/>
    <cellStyle name="Standard 6 2 13" xfId="33194"/>
    <cellStyle name="Standard 6 2 14" xfId="33269"/>
    <cellStyle name="Standard 6 2 15" xfId="33344"/>
    <cellStyle name="Standard 6 2 16" xfId="33480"/>
    <cellStyle name="Standard 6 2 2" xfId="31817"/>
    <cellStyle name="Standard 6 2 2 10" xfId="31818"/>
    <cellStyle name="Standard 6 2 2 2" xfId="31819"/>
    <cellStyle name="Standard 6 2 2 2 2" xfId="31820"/>
    <cellStyle name="Standard 6 2 2 2 2 2" xfId="31821"/>
    <cellStyle name="Standard 6 2 2 2 2 2 2" xfId="31822"/>
    <cellStyle name="Standard 6 2 2 2 2 2 2 2" xfId="31823"/>
    <cellStyle name="Standard 6 2 2 2 2 2 2 3" xfId="31824"/>
    <cellStyle name="Standard 6 2 2 2 2 2 3" xfId="31825"/>
    <cellStyle name="Standard 6 2 2 2 2 2 3 2" xfId="31826"/>
    <cellStyle name="Standard 6 2 2 2 2 2 3 3" xfId="31827"/>
    <cellStyle name="Standard 6 2 2 2 2 2 4" xfId="31828"/>
    <cellStyle name="Standard 6 2 2 2 2 2 4 2" xfId="31829"/>
    <cellStyle name="Standard 6 2 2 2 2 2 5" xfId="31830"/>
    <cellStyle name="Standard 6 2 2 2 2 2 6" xfId="31831"/>
    <cellStyle name="Standard 6 2 2 2 2 3" xfId="31832"/>
    <cellStyle name="Standard 6 2 2 2 2 3 2" xfId="31833"/>
    <cellStyle name="Standard 6 2 2 2 2 3 3" xfId="31834"/>
    <cellStyle name="Standard 6 2 2 2 2 4" xfId="31835"/>
    <cellStyle name="Standard 6 2 2 2 2 4 2" xfId="31836"/>
    <cellStyle name="Standard 6 2 2 2 2 4 3" xfId="31837"/>
    <cellStyle name="Standard 6 2 2 2 2 5" xfId="31838"/>
    <cellStyle name="Standard 6 2 2 2 2 5 2" xfId="31839"/>
    <cellStyle name="Standard 6 2 2 2 2 6" xfId="31840"/>
    <cellStyle name="Standard 6 2 2 2 2 7" xfId="31841"/>
    <cellStyle name="Standard 6 2 2 2 3" xfId="31842"/>
    <cellStyle name="Standard 6 2 2 2 3 2" xfId="31843"/>
    <cellStyle name="Standard 6 2 2 2 3 2 2" xfId="31844"/>
    <cellStyle name="Standard 6 2 2 2 3 2 3" xfId="31845"/>
    <cellStyle name="Standard 6 2 2 2 3 3" xfId="31846"/>
    <cellStyle name="Standard 6 2 2 2 3 3 2" xfId="31847"/>
    <cellStyle name="Standard 6 2 2 2 3 3 3" xfId="31848"/>
    <cellStyle name="Standard 6 2 2 2 3 4" xfId="31849"/>
    <cellStyle name="Standard 6 2 2 2 3 4 2" xfId="31850"/>
    <cellStyle name="Standard 6 2 2 2 3 5" xfId="31851"/>
    <cellStyle name="Standard 6 2 2 2 3 6" xfId="31852"/>
    <cellStyle name="Standard 6 2 2 2 4" xfId="31853"/>
    <cellStyle name="Standard 6 2 2 2 4 2" xfId="31854"/>
    <cellStyle name="Standard 6 2 2 2 4 3" xfId="31855"/>
    <cellStyle name="Standard 6 2 2 2 5" xfId="31856"/>
    <cellStyle name="Standard 6 2 2 2 5 2" xfId="31857"/>
    <cellStyle name="Standard 6 2 2 2 5 3" xfId="31858"/>
    <cellStyle name="Standard 6 2 2 2 6" xfId="31859"/>
    <cellStyle name="Standard 6 2 2 2 6 2" xfId="31860"/>
    <cellStyle name="Standard 6 2 2 2 7" xfId="31861"/>
    <cellStyle name="Standard 6 2 2 2 8" xfId="31862"/>
    <cellStyle name="Standard 6 2 2 3" xfId="31863"/>
    <cellStyle name="Standard 6 2 2 3 2" xfId="31864"/>
    <cellStyle name="Standard 6 2 2 3 2 2" xfId="31865"/>
    <cellStyle name="Standard 6 2 2 3 2 2 2" xfId="31866"/>
    <cellStyle name="Standard 6 2 2 3 2 2 2 2" xfId="31867"/>
    <cellStyle name="Standard 6 2 2 3 2 2 2 3" xfId="31868"/>
    <cellStyle name="Standard 6 2 2 3 2 2 3" xfId="31869"/>
    <cellStyle name="Standard 6 2 2 3 2 2 3 2" xfId="31870"/>
    <cellStyle name="Standard 6 2 2 3 2 2 3 3" xfId="31871"/>
    <cellStyle name="Standard 6 2 2 3 2 2 4" xfId="31872"/>
    <cellStyle name="Standard 6 2 2 3 2 2 4 2" xfId="31873"/>
    <cellStyle name="Standard 6 2 2 3 2 2 5" xfId="31874"/>
    <cellStyle name="Standard 6 2 2 3 2 2 6" xfId="31875"/>
    <cellStyle name="Standard 6 2 2 3 2 3" xfId="31876"/>
    <cellStyle name="Standard 6 2 2 3 2 3 2" xfId="31877"/>
    <cellStyle name="Standard 6 2 2 3 2 3 3" xfId="31878"/>
    <cellStyle name="Standard 6 2 2 3 2 4" xfId="31879"/>
    <cellStyle name="Standard 6 2 2 3 2 4 2" xfId="31880"/>
    <cellStyle name="Standard 6 2 2 3 2 4 3" xfId="31881"/>
    <cellStyle name="Standard 6 2 2 3 2 5" xfId="31882"/>
    <cellStyle name="Standard 6 2 2 3 2 5 2" xfId="31883"/>
    <cellStyle name="Standard 6 2 2 3 2 6" xfId="31884"/>
    <cellStyle name="Standard 6 2 2 3 2 7" xfId="31885"/>
    <cellStyle name="Standard 6 2 2 3 3" xfId="31886"/>
    <cellStyle name="Standard 6 2 2 3 3 2" xfId="31887"/>
    <cellStyle name="Standard 6 2 2 3 3 2 2" xfId="31888"/>
    <cellStyle name="Standard 6 2 2 3 3 2 3" xfId="31889"/>
    <cellStyle name="Standard 6 2 2 3 3 3" xfId="31890"/>
    <cellStyle name="Standard 6 2 2 3 3 3 2" xfId="31891"/>
    <cellStyle name="Standard 6 2 2 3 3 3 3" xfId="31892"/>
    <cellStyle name="Standard 6 2 2 3 3 4" xfId="31893"/>
    <cellStyle name="Standard 6 2 2 3 3 4 2" xfId="31894"/>
    <cellStyle name="Standard 6 2 2 3 3 5" xfId="31895"/>
    <cellStyle name="Standard 6 2 2 3 3 6" xfId="31896"/>
    <cellStyle name="Standard 6 2 2 3 4" xfId="31897"/>
    <cellStyle name="Standard 6 2 2 3 4 2" xfId="31898"/>
    <cellStyle name="Standard 6 2 2 3 4 3" xfId="31899"/>
    <cellStyle name="Standard 6 2 2 3 5" xfId="31900"/>
    <cellStyle name="Standard 6 2 2 3 5 2" xfId="31901"/>
    <cellStyle name="Standard 6 2 2 3 5 3" xfId="31902"/>
    <cellStyle name="Standard 6 2 2 3 6" xfId="31903"/>
    <cellStyle name="Standard 6 2 2 3 6 2" xfId="31904"/>
    <cellStyle name="Standard 6 2 2 3 7" xfId="31905"/>
    <cellStyle name="Standard 6 2 2 3 8" xfId="31906"/>
    <cellStyle name="Standard 6 2 2 4" xfId="31907"/>
    <cellStyle name="Standard 6 2 2 4 2" xfId="31908"/>
    <cellStyle name="Standard 6 2 2 4 2 2" xfId="31909"/>
    <cellStyle name="Standard 6 2 2 4 2 2 2" xfId="31910"/>
    <cellStyle name="Standard 6 2 2 4 2 2 3" xfId="31911"/>
    <cellStyle name="Standard 6 2 2 4 2 3" xfId="31912"/>
    <cellStyle name="Standard 6 2 2 4 2 3 2" xfId="31913"/>
    <cellStyle name="Standard 6 2 2 4 2 3 3" xfId="31914"/>
    <cellStyle name="Standard 6 2 2 4 2 4" xfId="31915"/>
    <cellStyle name="Standard 6 2 2 4 2 4 2" xfId="31916"/>
    <cellStyle name="Standard 6 2 2 4 2 5" xfId="31917"/>
    <cellStyle name="Standard 6 2 2 4 2 6" xfId="31918"/>
    <cellStyle name="Standard 6 2 2 4 3" xfId="31919"/>
    <cellStyle name="Standard 6 2 2 4 3 2" xfId="31920"/>
    <cellStyle name="Standard 6 2 2 4 3 3" xfId="31921"/>
    <cellStyle name="Standard 6 2 2 4 4" xfId="31922"/>
    <cellStyle name="Standard 6 2 2 4 4 2" xfId="31923"/>
    <cellStyle name="Standard 6 2 2 4 4 3" xfId="31924"/>
    <cellStyle name="Standard 6 2 2 4 5" xfId="31925"/>
    <cellStyle name="Standard 6 2 2 4 5 2" xfId="31926"/>
    <cellStyle name="Standard 6 2 2 4 6" xfId="31927"/>
    <cellStyle name="Standard 6 2 2 4 7" xfId="31928"/>
    <cellStyle name="Standard 6 2 2 5" xfId="31929"/>
    <cellStyle name="Standard 6 2 2 5 2" xfId="31930"/>
    <cellStyle name="Standard 6 2 2 5 2 2" xfId="31931"/>
    <cellStyle name="Standard 6 2 2 5 2 3" xfId="31932"/>
    <cellStyle name="Standard 6 2 2 5 3" xfId="31933"/>
    <cellStyle name="Standard 6 2 2 5 3 2" xfId="31934"/>
    <cellStyle name="Standard 6 2 2 5 3 3" xfId="31935"/>
    <cellStyle name="Standard 6 2 2 5 4" xfId="31936"/>
    <cellStyle name="Standard 6 2 2 5 4 2" xfId="31937"/>
    <cellStyle name="Standard 6 2 2 5 5" xfId="31938"/>
    <cellStyle name="Standard 6 2 2 5 6" xfId="31939"/>
    <cellStyle name="Standard 6 2 2 6" xfId="31940"/>
    <cellStyle name="Standard 6 2 2 6 2" xfId="31941"/>
    <cellStyle name="Standard 6 2 2 6 3" xfId="31942"/>
    <cellStyle name="Standard 6 2 2 7" xfId="31943"/>
    <cellStyle name="Standard 6 2 2 7 2" xfId="31944"/>
    <cellStyle name="Standard 6 2 2 7 3" xfId="31945"/>
    <cellStyle name="Standard 6 2 2 8" xfId="31946"/>
    <cellStyle name="Standard 6 2 2 8 2" xfId="31947"/>
    <cellStyle name="Standard 6 2 2 9" xfId="31948"/>
    <cellStyle name="Standard 6 2 3" xfId="31949"/>
    <cellStyle name="Standard 6 2 3 2" xfId="31950"/>
    <cellStyle name="Standard 6 2 3 2 2" xfId="31951"/>
    <cellStyle name="Standard 6 2 3 2 2 2" xfId="31952"/>
    <cellStyle name="Standard 6 2 3 2 2 2 2" xfId="31953"/>
    <cellStyle name="Standard 6 2 3 2 2 2 3" xfId="31954"/>
    <cellStyle name="Standard 6 2 3 2 2 3" xfId="31955"/>
    <cellStyle name="Standard 6 2 3 2 2 3 2" xfId="31956"/>
    <cellStyle name="Standard 6 2 3 2 2 3 3" xfId="31957"/>
    <cellStyle name="Standard 6 2 3 2 2 4" xfId="31958"/>
    <cellStyle name="Standard 6 2 3 2 2 4 2" xfId="31959"/>
    <cellStyle name="Standard 6 2 3 2 2 5" xfId="31960"/>
    <cellStyle name="Standard 6 2 3 2 2 6" xfId="31961"/>
    <cellStyle name="Standard 6 2 3 2 3" xfId="31962"/>
    <cellStyle name="Standard 6 2 3 2 3 2" xfId="31963"/>
    <cellStyle name="Standard 6 2 3 2 3 3" xfId="31964"/>
    <cellStyle name="Standard 6 2 3 2 4" xfId="31965"/>
    <cellStyle name="Standard 6 2 3 2 4 2" xfId="31966"/>
    <cellStyle name="Standard 6 2 3 2 4 3" xfId="31967"/>
    <cellStyle name="Standard 6 2 3 2 5" xfId="31968"/>
    <cellStyle name="Standard 6 2 3 2 5 2" xfId="31969"/>
    <cellStyle name="Standard 6 2 3 2 6" xfId="31970"/>
    <cellStyle name="Standard 6 2 3 2 7" xfId="31971"/>
    <cellStyle name="Standard 6 2 3 3" xfId="31972"/>
    <cellStyle name="Standard 6 2 3 3 2" xfId="31973"/>
    <cellStyle name="Standard 6 2 3 3 2 2" xfId="31974"/>
    <cellStyle name="Standard 6 2 3 3 2 3" xfId="31975"/>
    <cellStyle name="Standard 6 2 3 3 3" xfId="31976"/>
    <cellStyle name="Standard 6 2 3 3 3 2" xfId="31977"/>
    <cellStyle name="Standard 6 2 3 3 3 3" xfId="31978"/>
    <cellStyle name="Standard 6 2 3 3 4" xfId="31979"/>
    <cellStyle name="Standard 6 2 3 3 4 2" xfId="31980"/>
    <cellStyle name="Standard 6 2 3 3 5" xfId="31981"/>
    <cellStyle name="Standard 6 2 3 3 6" xfId="31982"/>
    <cellStyle name="Standard 6 2 3 4" xfId="31983"/>
    <cellStyle name="Standard 6 2 3 4 2" xfId="31984"/>
    <cellStyle name="Standard 6 2 3 4 3" xfId="31985"/>
    <cellStyle name="Standard 6 2 3 5" xfId="31986"/>
    <cellStyle name="Standard 6 2 3 5 2" xfId="31987"/>
    <cellStyle name="Standard 6 2 3 5 3" xfId="31988"/>
    <cellStyle name="Standard 6 2 3 6" xfId="31989"/>
    <cellStyle name="Standard 6 2 3 6 2" xfId="31990"/>
    <cellStyle name="Standard 6 2 3 7" xfId="31991"/>
    <cellStyle name="Standard 6 2 3 8" xfId="31992"/>
    <cellStyle name="Standard 6 2 4" xfId="31993"/>
    <cellStyle name="Standard 6 2 4 2" xfId="31994"/>
    <cellStyle name="Standard 6 2 4 2 2" xfId="31995"/>
    <cellStyle name="Standard 6 2 4 2 2 2" xfId="31996"/>
    <cellStyle name="Standard 6 2 4 2 2 2 2" xfId="31997"/>
    <cellStyle name="Standard 6 2 4 2 2 2 3" xfId="31998"/>
    <cellStyle name="Standard 6 2 4 2 2 3" xfId="31999"/>
    <cellStyle name="Standard 6 2 4 2 2 3 2" xfId="32000"/>
    <cellStyle name="Standard 6 2 4 2 2 3 3" xfId="32001"/>
    <cellStyle name="Standard 6 2 4 2 2 4" xfId="32002"/>
    <cellStyle name="Standard 6 2 4 2 2 4 2" xfId="32003"/>
    <cellStyle name="Standard 6 2 4 2 2 5" xfId="32004"/>
    <cellStyle name="Standard 6 2 4 2 2 6" xfId="32005"/>
    <cellStyle name="Standard 6 2 4 2 3" xfId="32006"/>
    <cellStyle name="Standard 6 2 4 2 3 2" xfId="32007"/>
    <cellStyle name="Standard 6 2 4 2 3 3" xfId="32008"/>
    <cellStyle name="Standard 6 2 4 2 4" xfId="32009"/>
    <cellStyle name="Standard 6 2 4 2 4 2" xfId="32010"/>
    <cellStyle name="Standard 6 2 4 2 4 3" xfId="32011"/>
    <cellStyle name="Standard 6 2 4 2 5" xfId="32012"/>
    <cellStyle name="Standard 6 2 4 2 5 2" xfId="32013"/>
    <cellStyle name="Standard 6 2 4 2 6" xfId="32014"/>
    <cellStyle name="Standard 6 2 4 2 7" xfId="32015"/>
    <cellStyle name="Standard 6 2 4 3" xfId="32016"/>
    <cellStyle name="Standard 6 2 4 3 2" xfId="32017"/>
    <cellStyle name="Standard 6 2 4 3 2 2" xfId="32018"/>
    <cellStyle name="Standard 6 2 4 3 2 3" xfId="32019"/>
    <cellStyle name="Standard 6 2 4 3 3" xfId="32020"/>
    <cellStyle name="Standard 6 2 4 3 3 2" xfId="32021"/>
    <cellStyle name="Standard 6 2 4 3 3 3" xfId="32022"/>
    <cellStyle name="Standard 6 2 4 3 4" xfId="32023"/>
    <cellStyle name="Standard 6 2 4 3 4 2" xfId="32024"/>
    <cellStyle name="Standard 6 2 4 3 5" xfId="32025"/>
    <cellStyle name="Standard 6 2 4 3 6" xfId="32026"/>
    <cellStyle name="Standard 6 2 4 4" xfId="32027"/>
    <cellStyle name="Standard 6 2 4 4 2" xfId="32028"/>
    <cellStyle name="Standard 6 2 4 4 3" xfId="32029"/>
    <cellStyle name="Standard 6 2 4 5" xfId="32030"/>
    <cellStyle name="Standard 6 2 4 5 2" xfId="32031"/>
    <cellStyle name="Standard 6 2 4 5 3" xfId="32032"/>
    <cellStyle name="Standard 6 2 4 6" xfId="32033"/>
    <cellStyle name="Standard 6 2 4 6 2" xfId="32034"/>
    <cellStyle name="Standard 6 2 4 7" xfId="32035"/>
    <cellStyle name="Standard 6 2 4 8" xfId="32036"/>
    <cellStyle name="Standard 6 2 5" xfId="32037"/>
    <cellStyle name="Standard 6 2 5 2" xfId="32038"/>
    <cellStyle name="Standard 6 2 5 2 2" xfId="32039"/>
    <cellStyle name="Standard 6 2 5 2 2 2" xfId="32040"/>
    <cellStyle name="Standard 6 2 5 2 2 3" xfId="32041"/>
    <cellStyle name="Standard 6 2 5 2 3" xfId="32042"/>
    <cellStyle name="Standard 6 2 5 2 3 2" xfId="32043"/>
    <cellStyle name="Standard 6 2 5 2 3 3" xfId="32044"/>
    <cellStyle name="Standard 6 2 5 2 4" xfId="32045"/>
    <cellStyle name="Standard 6 2 5 2 4 2" xfId="32046"/>
    <cellStyle name="Standard 6 2 5 2 5" xfId="32047"/>
    <cellStyle name="Standard 6 2 5 2 6" xfId="32048"/>
    <cellStyle name="Standard 6 2 5 3" xfId="32049"/>
    <cellStyle name="Standard 6 2 5 3 2" xfId="32050"/>
    <cellStyle name="Standard 6 2 5 3 3" xfId="32051"/>
    <cellStyle name="Standard 6 2 5 4" xfId="32052"/>
    <cellStyle name="Standard 6 2 5 4 2" xfId="32053"/>
    <cellStyle name="Standard 6 2 5 4 3" xfId="32054"/>
    <cellStyle name="Standard 6 2 5 5" xfId="32055"/>
    <cellStyle name="Standard 6 2 5 5 2" xfId="32056"/>
    <cellStyle name="Standard 6 2 5 6" xfId="32057"/>
    <cellStyle name="Standard 6 2 5 7" xfId="32058"/>
    <cellStyle name="Standard 6 2 6" xfId="32059"/>
    <cellStyle name="Standard 6 2 6 2" xfId="32060"/>
    <cellStyle name="Standard 6 2 6 2 2" xfId="32061"/>
    <cellStyle name="Standard 6 2 6 2 3" xfId="32062"/>
    <cellStyle name="Standard 6 2 6 3" xfId="32063"/>
    <cellStyle name="Standard 6 2 6 3 2" xfId="32064"/>
    <cellStyle name="Standard 6 2 6 3 3" xfId="32065"/>
    <cellStyle name="Standard 6 2 6 4" xfId="32066"/>
    <cellStyle name="Standard 6 2 6 4 2" xfId="32067"/>
    <cellStyle name="Standard 6 2 6 5" xfId="32068"/>
    <cellStyle name="Standard 6 2 6 6" xfId="32069"/>
    <cellStyle name="Standard 6 2 7" xfId="32070"/>
    <cellStyle name="Standard 6 2 7 2" xfId="32071"/>
    <cellStyle name="Standard 6 2 7 3" xfId="32072"/>
    <cellStyle name="Standard 6 2 8" xfId="32073"/>
    <cellStyle name="Standard 6 2 8 2" xfId="32074"/>
    <cellStyle name="Standard 6 2 8 3" xfId="32075"/>
    <cellStyle name="Standard 6 2 9" xfId="32076"/>
    <cellStyle name="Standard 6 2 9 2" xfId="32077"/>
    <cellStyle name="Standard 6 3" xfId="32078"/>
    <cellStyle name="Standard 6 3 2" xfId="33482"/>
    <cellStyle name="Standard 6 3 3" xfId="33481"/>
    <cellStyle name="Standard 6 4" xfId="32079"/>
    <cellStyle name="Standard 6 4 2" xfId="33483"/>
    <cellStyle name="Standard 6 5" xfId="32080"/>
    <cellStyle name="Standard 6 5 2" xfId="32081"/>
    <cellStyle name="Standard 6 5 3" xfId="32082"/>
    <cellStyle name="Standard 6 6" xfId="32083"/>
    <cellStyle name="Standard 6 7" xfId="32084"/>
    <cellStyle name="Standard 6 8" xfId="33118"/>
    <cellStyle name="Standard 6 9" xfId="33193"/>
    <cellStyle name="Standard 60" xfId="642"/>
    <cellStyle name="Standard 60 2" xfId="643"/>
    <cellStyle name="Standard 61" xfId="644"/>
    <cellStyle name="Standard 61 2" xfId="645"/>
    <cellStyle name="Standard 62" xfId="646"/>
    <cellStyle name="Standard 62 2" xfId="647"/>
    <cellStyle name="Standard 62 3" xfId="648"/>
    <cellStyle name="Standard 62 4" xfId="649"/>
    <cellStyle name="Standard 63" xfId="650"/>
    <cellStyle name="Standard 63 2" xfId="651"/>
    <cellStyle name="Standard 63 3" xfId="652"/>
    <cellStyle name="Standard 63 4" xfId="653"/>
    <cellStyle name="Standard 64" xfId="654"/>
    <cellStyle name="Standard 64 2" xfId="655"/>
    <cellStyle name="Standard 64 3" xfId="656"/>
    <cellStyle name="Standard 64 4" xfId="657"/>
    <cellStyle name="Standard 65" xfId="658"/>
    <cellStyle name="Standard 65 2" xfId="659"/>
    <cellStyle name="Standard 65 3" xfId="660"/>
    <cellStyle name="Standard 65 4" xfId="661"/>
    <cellStyle name="Standard 66" xfId="662"/>
    <cellStyle name="Standard 66 2" xfId="663"/>
    <cellStyle name="Standard 66 3" xfId="664"/>
    <cellStyle name="Standard 66 4" xfId="665"/>
    <cellStyle name="Standard 67" xfId="666"/>
    <cellStyle name="Standard 67 2" xfId="667"/>
    <cellStyle name="Standard 67 3" xfId="668"/>
    <cellStyle name="Standard 67 4" xfId="669"/>
    <cellStyle name="Standard 68" xfId="670"/>
    <cellStyle name="Standard 68 2" xfId="671"/>
    <cellStyle name="Standard 69" xfId="672"/>
    <cellStyle name="Standard 69 2" xfId="673"/>
    <cellStyle name="Standard 7" xfId="674"/>
    <cellStyle name="Standard 7 10" xfId="32085"/>
    <cellStyle name="Standard 7 11" xfId="32086"/>
    <cellStyle name="Standard 7 12" xfId="32087"/>
    <cellStyle name="Standard 7 13" xfId="32088"/>
    <cellStyle name="Standard 7 2" xfId="675"/>
    <cellStyle name="Standard 7 2 10" xfId="32089"/>
    <cellStyle name="Standard 7 2 11" xfId="33484"/>
    <cellStyle name="Standard 7 2 2" xfId="32090"/>
    <cellStyle name="Standard 7 2 2 2" xfId="32091"/>
    <cellStyle name="Standard 7 2 2 2 2" xfId="32092"/>
    <cellStyle name="Standard 7 2 2 2 2 2" xfId="32093"/>
    <cellStyle name="Standard 7 2 2 2 2 2 2" xfId="32094"/>
    <cellStyle name="Standard 7 2 2 2 2 2 3" xfId="32095"/>
    <cellStyle name="Standard 7 2 2 2 2 3" xfId="32096"/>
    <cellStyle name="Standard 7 2 2 2 2 3 2" xfId="32097"/>
    <cellStyle name="Standard 7 2 2 2 2 3 3" xfId="32098"/>
    <cellStyle name="Standard 7 2 2 2 2 4" xfId="32099"/>
    <cellStyle name="Standard 7 2 2 2 2 4 2" xfId="32100"/>
    <cellStyle name="Standard 7 2 2 2 2 5" xfId="32101"/>
    <cellStyle name="Standard 7 2 2 2 2 6" xfId="32102"/>
    <cellStyle name="Standard 7 2 2 2 2 7" xfId="33487"/>
    <cellStyle name="Standard 7 2 2 2 3" xfId="32103"/>
    <cellStyle name="Standard 7 2 2 2 3 2" xfId="32104"/>
    <cellStyle name="Standard 7 2 2 2 3 3" xfId="32105"/>
    <cellStyle name="Standard 7 2 2 2 4" xfId="32106"/>
    <cellStyle name="Standard 7 2 2 2 4 2" xfId="32107"/>
    <cellStyle name="Standard 7 2 2 2 4 3" xfId="32108"/>
    <cellStyle name="Standard 7 2 2 2 5" xfId="32109"/>
    <cellStyle name="Standard 7 2 2 2 5 2" xfId="32110"/>
    <cellStyle name="Standard 7 2 2 2 6" xfId="32111"/>
    <cellStyle name="Standard 7 2 2 2 7" xfId="32112"/>
    <cellStyle name="Standard 7 2 2 2 8" xfId="33486"/>
    <cellStyle name="Standard 7 2 2 3" xfId="32113"/>
    <cellStyle name="Standard 7 2 2 3 2" xfId="32114"/>
    <cellStyle name="Standard 7 2 2 3 2 2" xfId="32115"/>
    <cellStyle name="Standard 7 2 2 3 2 3" xfId="32116"/>
    <cellStyle name="Standard 7 2 2 3 3" xfId="32117"/>
    <cellStyle name="Standard 7 2 2 3 3 2" xfId="32118"/>
    <cellStyle name="Standard 7 2 2 3 3 3" xfId="32119"/>
    <cellStyle name="Standard 7 2 2 3 4" xfId="32120"/>
    <cellStyle name="Standard 7 2 2 3 4 2" xfId="32121"/>
    <cellStyle name="Standard 7 2 2 3 5" xfId="32122"/>
    <cellStyle name="Standard 7 2 2 3 6" xfId="32123"/>
    <cellStyle name="Standard 7 2 2 3 7" xfId="33488"/>
    <cellStyle name="Standard 7 2 2 4" xfId="32124"/>
    <cellStyle name="Standard 7 2 2 4 2" xfId="32125"/>
    <cellStyle name="Standard 7 2 2 4 3" xfId="32126"/>
    <cellStyle name="Standard 7 2 2 5" xfId="32127"/>
    <cellStyle name="Standard 7 2 2 5 2" xfId="32128"/>
    <cellStyle name="Standard 7 2 2 5 3" xfId="32129"/>
    <cellStyle name="Standard 7 2 2 6" xfId="32130"/>
    <cellStyle name="Standard 7 2 2 6 2" xfId="32131"/>
    <cellStyle name="Standard 7 2 2 7" xfId="32132"/>
    <cellStyle name="Standard 7 2 2 8" xfId="32133"/>
    <cellStyle name="Standard 7 2 2 9" xfId="33485"/>
    <cellStyle name="Standard 7 2 3" xfId="32134"/>
    <cellStyle name="Standard 7 2 3 2" xfId="32135"/>
    <cellStyle name="Standard 7 2 3 2 2" xfId="32136"/>
    <cellStyle name="Standard 7 2 3 2 2 2" xfId="32137"/>
    <cellStyle name="Standard 7 2 3 2 2 2 2" xfId="32138"/>
    <cellStyle name="Standard 7 2 3 2 2 2 3" xfId="32139"/>
    <cellStyle name="Standard 7 2 3 2 2 3" xfId="32140"/>
    <cellStyle name="Standard 7 2 3 2 2 3 2" xfId="32141"/>
    <cellStyle name="Standard 7 2 3 2 2 3 3" xfId="32142"/>
    <cellStyle name="Standard 7 2 3 2 2 4" xfId="32143"/>
    <cellStyle name="Standard 7 2 3 2 2 4 2" xfId="32144"/>
    <cellStyle name="Standard 7 2 3 2 2 5" xfId="32145"/>
    <cellStyle name="Standard 7 2 3 2 2 6" xfId="32146"/>
    <cellStyle name="Standard 7 2 3 2 3" xfId="32147"/>
    <cellStyle name="Standard 7 2 3 2 3 2" xfId="32148"/>
    <cellStyle name="Standard 7 2 3 2 3 3" xfId="32149"/>
    <cellStyle name="Standard 7 2 3 2 4" xfId="32150"/>
    <cellStyle name="Standard 7 2 3 2 4 2" xfId="32151"/>
    <cellStyle name="Standard 7 2 3 2 4 3" xfId="32152"/>
    <cellStyle name="Standard 7 2 3 2 5" xfId="32153"/>
    <cellStyle name="Standard 7 2 3 2 5 2" xfId="32154"/>
    <cellStyle name="Standard 7 2 3 2 6" xfId="32155"/>
    <cellStyle name="Standard 7 2 3 2 7" xfId="32156"/>
    <cellStyle name="Standard 7 2 3 2 8" xfId="33490"/>
    <cellStyle name="Standard 7 2 3 3" xfId="32157"/>
    <cellStyle name="Standard 7 2 3 3 2" xfId="32158"/>
    <cellStyle name="Standard 7 2 3 3 2 2" xfId="32159"/>
    <cellStyle name="Standard 7 2 3 3 2 3" xfId="32160"/>
    <cellStyle name="Standard 7 2 3 3 3" xfId="32161"/>
    <cellStyle name="Standard 7 2 3 3 3 2" xfId="32162"/>
    <cellStyle name="Standard 7 2 3 3 3 3" xfId="32163"/>
    <cellStyle name="Standard 7 2 3 3 4" xfId="32164"/>
    <cellStyle name="Standard 7 2 3 3 4 2" xfId="32165"/>
    <cellStyle name="Standard 7 2 3 3 5" xfId="32166"/>
    <cellStyle name="Standard 7 2 3 3 6" xfId="32167"/>
    <cellStyle name="Standard 7 2 3 4" xfId="32168"/>
    <cellStyle name="Standard 7 2 3 4 2" xfId="32169"/>
    <cellStyle name="Standard 7 2 3 4 3" xfId="32170"/>
    <cellStyle name="Standard 7 2 3 5" xfId="32171"/>
    <cellStyle name="Standard 7 2 3 5 2" xfId="32172"/>
    <cellStyle name="Standard 7 2 3 5 3" xfId="32173"/>
    <cellStyle name="Standard 7 2 3 6" xfId="32174"/>
    <cellStyle name="Standard 7 2 3 6 2" xfId="32175"/>
    <cellStyle name="Standard 7 2 3 7" xfId="32176"/>
    <cellStyle name="Standard 7 2 3 8" xfId="32177"/>
    <cellStyle name="Standard 7 2 3 9" xfId="33489"/>
    <cellStyle name="Standard 7 2 4" xfId="32178"/>
    <cellStyle name="Standard 7 2 4 2" xfId="32179"/>
    <cellStyle name="Standard 7 2 4 2 2" xfId="32180"/>
    <cellStyle name="Standard 7 2 4 2 2 2" xfId="32181"/>
    <cellStyle name="Standard 7 2 4 2 2 3" xfId="32182"/>
    <cellStyle name="Standard 7 2 4 2 3" xfId="32183"/>
    <cellStyle name="Standard 7 2 4 2 3 2" xfId="32184"/>
    <cellStyle name="Standard 7 2 4 2 3 3" xfId="32185"/>
    <cellStyle name="Standard 7 2 4 2 4" xfId="32186"/>
    <cellStyle name="Standard 7 2 4 2 4 2" xfId="32187"/>
    <cellStyle name="Standard 7 2 4 2 5" xfId="32188"/>
    <cellStyle name="Standard 7 2 4 2 6" xfId="32189"/>
    <cellStyle name="Standard 7 2 4 3" xfId="32190"/>
    <cellStyle name="Standard 7 2 4 3 2" xfId="32191"/>
    <cellStyle name="Standard 7 2 4 3 3" xfId="32192"/>
    <cellStyle name="Standard 7 2 4 4" xfId="32193"/>
    <cellStyle name="Standard 7 2 4 4 2" xfId="32194"/>
    <cellStyle name="Standard 7 2 4 4 3" xfId="32195"/>
    <cellStyle name="Standard 7 2 4 5" xfId="32196"/>
    <cellStyle name="Standard 7 2 4 5 2" xfId="32197"/>
    <cellStyle name="Standard 7 2 4 6" xfId="32198"/>
    <cellStyle name="Standard 7 2 4 7" xfId="32199"/>
    <cellStyle name="Standard 7 2 4 8" xfId="33491"/>
    <cellStyle name="Standard 7 2 5" xfId="32200"/>
    <cellStyle name="Standard 7 2 5 2" xfId="32201"/>
    <cellStyle name="Standard 7 2 5 2 2" xfId="32202"/>
    <cellStyle name="Standard 7 2 5 2 3" xfId="32203"/>
    <cellStyle name="Standard 7 2 5 3" xfId="32204"/>
    <cellStyle name="Standard 7 2 5 3 2" xfId="32205"/>
    <cellStyle name="Standard 7 2 5 3 3" xfId="32206"/>
    <cellStyle name="Standard 7 2 5 4" xfId="32207"/>
    <cellStyle name="Standard 7 2 5 4 2" xfId="32208"/>
    <cellStyle name="Standard 7 2 5 5" xfId="32209"/>
    <cellStyle name="Standard 7 2 5 6" xfId="32210"/>
    <cellStyle name="Standard 7 2 6" xfId="32211"/>
    <cellStyle name="Standard 7 2 6 2" xfId="32212"/>
    <cellStyle name="Standard 7 2 6 3" xfId="32213"/>
    <cellStyle name="Standard 7 2 7" xfId="32214"/>
    <cellStyle name="Standard 7 2 7 2" xfId="32215"/>
    <cellStyle name="Standard 7 2 7 3" xfId="32216"/>
    <cellStyle name="Standard 7 2 8" xfId="32217"/>
    <cellStyle name="Standard 7 2 8 2" xfId="32218"/>
    <cellStyle name="Standard 7 2 9" xfId="32219"/>
    <cellStyle name="Standard 7 3" xfId="32220"/>
    <cellStyle name="Standard 7 3 2" xfId="32221"/>
    <cellStyle name="Standard 7 3 2 2" xfId="32222"/>
    <cellStyle name="Standard 7 3 2 2 2" xfId="32223"/>
    <cellStyle name="Standard 7 3 2 2 2 2" xfId="32224"/>
    <cellStyle name="Standard 7 3 2 2 2 3" xfId="32225"/>
    <cellStyle name="Standard 7 3 2 2 3" xfId="32226"/>
    <cellStyle name="Standard 7 3 2 2 3 2" xfId="32227"/>
    <cellStyle name="Standard 7 3 2 2 3 3" xfId="32228"/>
    <cellStyle name="Standard 7 3 2 2 4" xfId="32229"/>
    <cellStyle name="Standard 7 3 2 2 4 2" xfId="32230"/>
    <cellStyle name="Standard 7 3 2 2 5" xfId="32231"/>
    <cellStyle name="Standard 7 3 2 2 6" xfId="32232"/>
    <cellStyle name="Standard 7 3 2 2 7" xfId="33494"/>
    <cellStyle name="Standard 7 3 2 3" xfId="32233"/>
    <cellStyle name="Standard 7 3 2 3 2" xfId="32234"/>
    <cellStyle name="Standard 7 3 2 3 3" xfId="32235"/>
    <cellStyle name="Standard 7 3 2 4" xfId="32236"/>
    <cellStyle name="Standard 7 3 2 4 2" xfId="32237"/>
    <cellStyle name="Standard 7 3 2 4 3" xfId="32238"/>
    <cellStyle name="Standard 7 3 2 5" xfId="32239"/>
    <cellStyle name="Standard 7 3 2 5 2" xfId="32240"/>
    <cellStyle name="Standard 7 3 2 6" xfId="32241"/>
    <cellStyle name="Standard 7 3 2 7" xfId="32242"/>
    <cellStyle name="Standard 7 3 2 8" xfId="33493"/>
    <cellStyle name="Standard 7 3 3" xfId="32243"/>
    <cellStyle name="Standard 7 3 3 2" xfId="32244"/>
    <cellStyle name="Standard 7 3 3 2 2" xfId="32245"/>
    <cellStyle name="Standard 7 3 3 2 3" xfId="32246"/>
    <cellStyle name="Standard 7 3 3 3" xfId="32247"/>
    <cellStyle name="Standard 7 3 3 3 2" xfId="32248"/>
    <cellStyle name="Standard 7 3 3 3 3" xfId="32249"/>
    <cellStyle name="Standard 7 3 3 4" xfId="32250"/>
    <cellStyle name="Standard 7 3 3 4 2" xfId="32251"/>
    <cellStyle name="Standard 7 3 3 5" xfId="32252"/>
    <cellStyle name="Standard 7 3 3 6" xfId="32253"/>
    <cellStyle name="Standard 7 3 3 7" xfId="33495"/>
    <cellStyle name="Standard 7 3 4" xfId="32254"/>
    <cellStyle name="Standard 7 3 4 2" xfId="32255"/>
    <cellStyle name="Standard 7 3 4 3" xfId="32256"/>
    <cellStyle name="Standard 7 3 5" xfId="32257"/>
    <cellStyle name="Standard 7 3 5 2" xfId="32258"/>
    <cellStyle name="Standard 7 3 5 3" xfId="32259"/>
    <cellStyle name="Standard 7 3 6" xfId="32260"/>
    <cellStyle name="Standard 7 3 6 2" xfId="32261"/>
    <cellStyle name="Standard 7 3 7" xfId="32262"/>
    <cellStyle name="Standard 7 3 8" xfId="32263"/>
    <cellStyle name="Standard 7 3 9" xfId="33492"/>
    <cellStyle name="Standard 7 4" xfId="32264"/>
    <cellStyle name="Standard 7 4 2" xfId="32265"/>
    <cellStyle name="Standard 7 4 2 2" xfId="32266"/>
    <cellStyle name="Standard 7 4 2 2 2" xfId="32267"/>
    <cellStyle name="Standard 7 4 2 2 2 2" xfId="32268"/>
    <cellStyle name="Standard 7 4 2 2 2 3" xfId="32269"/>
    <cellStyle name="Standard 7 4 2 2 3" xfId="32270"/>
    <cellStyle name="Standard 7 4 2 2 3 2" xfId="32271"/>
    <cellStyle name="Standard 7 4 2 2 3 3" xfId="32272"/>
    <cellStyle name="Standard 7 4 2 2 4" xfId="32273"/>
    <cellStyle name="Standard 7 4 2 2 4 2" xfId="32274"/>
    <cellStyle name="Standard 7 4 2 2 5" xfId="32275"/>
    <cellStyle name="Standard 7 4 2 2 6" xfId="32276"/>
    <cellStyle name="Standard 7 4 2 2 7" xfId="33498"/>
    <cellStyle name="Standard 7 4 2 3" xfId="32277"/>
    <cellStyle name="Standard 7 4 2 3 2" xfId="32278"/>
    <cellStyle name="Standard 7 4 2 3 3" xfId="32279"/>
    <cellStyle name="Standard 7 4 2 4" xfId="32280"/>
    <cellStyle name="Standard 7 4 2 4 2" xfId="32281"/>
    <cellStyle name="Standard 7 4 2 4 3" xfId="32282"/>
    <cellStyle name="Standard 7 4 2 5" xfId="32283"/>
    <cellStyle name="Standard 7 4 2 5 2" xfId="32284"/>
    <cellStyle name="Standard 7 4 2 6" xfId="32285"/>
    <cellStyle name="Standard 7 4 2 7" xfId="32286"/>
    <cellStyle name="Standard 7 4 2 8" xfId="33497"/>
    <cellStyle name="Standard 7 4 3" xfId="32287"/>
    <cellStyle name="Standard 7 4 3 2" xfId="32288"/>
    <cellStyle name="Standard 7 4 3 2 2" xfId="32289"/>
    <cellStyle name="Standard 7 4 3 2 3" xfId="32290"/>
    <cellStyle name="Standard 7 4 3 3" xfId="32291"/>
    <cellStyle name="Standard 7 4 3 3 2" xfId="32292"/>
    <cellStyle name="Standard 7 4 3 3 3" xfId="32293"/>
    <cellStyle name="Standard 7 4 3 4" xfId="32294"/>
    <cellStyle name="Standard 7 4 3 4 2" xfId="32295"/>
    <cellStyle name="Standard 7 4 3 5" xfId="32296"/>
    <cellStyle name="Standard 7 4 3 6" xfId="32297"/>
    <cellStyle name="Standard 7 4 3 7" xfId="33499"/>
    <cellStyle name="Standard 7 4 4" xfId="32298"/>
    <cellStyle name="Standard 7 4 4 2" xfId="32299"/>
    <cellStyle name="Standard 7 4 4 3" xfId="32300"/>
    <cellStyle name="Standard 7 4 5" xfId="32301"/>
    <cellStyle name="Standard 7 4 5 2" xfId="32302"/>
    <cellStyle name="Standard 7 4 5 3" xfId="32303"/>
    <cellStyle name="Standard 7 4 6" xfId="32304"/>
    <cellStyle name="Standard 7 4 6 2" xfId="32305"/>
    <cellStyle name="Standard 7 4 7" xfId="32306"/>
    <cellStyle name="Standard 7 4 8" xfId="32307"/>
    <cellStyle name="Standard 7 4 9" xfId="33496"/>
    <cellStyle name="Standard 7 5" xfId="32308"/>
    <cellStyle name="Standard 7 5 2" xfId="32309"/>
    <cellStyle name="Standard 7 5 2 2" xfId="32310"/>
    <cellStyle name="Standard 7 5 2 2 2" xfId="32311"/>
    <cellStyle name="Standard 7 5 2 2 3" xfId="32312"/>
    <cellStyle name="Standard 7 5 2 3" xfId="32313"/>
    <cellStyle name="Standard 7 5 2 3 2" xfId="32314"/>
    <cellStyle name="Standard 7 5 2 3 3" xfId="32315"/>
    <cellStyle name="Standard 7 5 2 4" xfId="32316"/>
    <cellStyle name="Standard 7 5 2 4 2" xfId="32317"/>
    <cellStyle name="Standard 7 5 2 5" xfId="32318"/>
    <cellStyle name="Standard 7 5 2 6" xfId="32319"/>
    <cellStyle name="Standard 7 5 3" xfId="32320"/>
    <cellStyle name="Standard 7 5 3 2" xfId="32321"/>
    <cellStyle name="Standard 7 5 3 3" xfId="32322"/>
    <cellStyle name="Standard 7 5 4" xfId="32323"/>
    <cellStyle name="Standard 7 5 4 2" xfId="32324"/>
    <cellStyle name="Standard 7 5 4 3" xfId="32325"/>
    <cellStyle name="Standard 7 5 5" xfId="32326"/>
    <cellStyle name="Standard 7 5 5 2" xfId="32327"/>
    <cellStyle name="Standard 7 5 6" xfId="32328"/>
    <cellStyle name="Standard 7 5 7" xfId="32329"/>
    <cellStyle name="Standard 7 6" xfId="32330"/>
    <cellStyle name="Standard 7 6 2" xfId="32331"/>
    <cellStyle name="Standard 7 6 2 2" xfId="32332"/>
    <cellStyle name="Standard 7 6 2 3" xfId="32333"/>
    <cellStyle name="Standard 7 6 3" xfId="32334"/>
    <cellStyle name="Standard 7 6 3 2" xfId="32335"/>
    <cellStyle name="Standard 7 6 3 3" xfId="32336"/>
    <cellStyle name="Standard 7 6 4" xfId="32337"/>
    <cellStyle name="Standard 7 6 4 2" xfId="32338"/>
    <cellStyle name="Standard 7 6 5" xfId="32339"/>
    <cellStyle name="Standard 7 6 6" xfId="32340"/>
    <cellStyle name="Standard 7 7" xfId="32341"/>
    <cellStyle name="Standard 7 7 2" xfId="32342"/>
    <cellStyle name="Standard 7 7 3" xfId="32343"/>
    <cellStyle name="Standard 7 8" xfId="32344"/>
    <cellStyle name="Standard 7 8 2" xfId="32345"/>
    <cellStyle name="Standard 7 8 3" xfId="32346"/>
    <cellStyle name="Standard 7 9" xfId="32347"/>
    <cellStyle name="Standard 7 9 2" xfId="32348"/>
    <cellStyle name="Standard 70" xfId="676"/>
    <cellStyle name="Standard 70 2" xfId="677"/>
    <cellStyle name="Standard 71" xfId="678"/>
    <cellStyle name="Standard 71 2" xfId="679"/>
    <cellStyle name="Standard 72" xfId="680"/>
    <cellStyle name="Standard 72 2" xfId="681"/>
    <cellStyle name="Standard 73" xfId="682"/>
    <cellStyle name="Standard 73 2" xfId="683"/>
    <cellStyle name="Standard 74" xfId="684"/>
    <cellStyle name="Standard 74 2" xfId="685"/>
    <cellStyle name="Standard 75" xfId="686"/>
    <cellStyle name="Standard 75 2" xfId="687"/>
    <cellStyle name="Standard 76" xfId="688"/>
    <cellStyle name="Standard 76 2" xfId="689"/>
    <cellStyle name="Standard 77" xfId="690"/>
    <cellStyle name="Standard 77 2" xfId="691"/>
    <cellStyle name="Standard 78" xfId="692"/>
    <cellStyle name="Standard 78 2" xfId="693"/>
    <cellStyle name="Standard 79" xfId="694"/>
    <cellStyle name="Standard 79 2" xfId="695"/>
    <cellStyle name="Standard 8" xfId="696"/>
    <cellStyle name="Standard 8 10" xfId="32349"/>
    <cellStyle name="Standard 8 11" xfId="32350"/>
    <cellStyle name="Standard 8 12" xfId="32351"/>
    <cellStyle name="Standard 8 13" xfId="32352"/>
    <cellStyle name="Standard 8 2" xfId="697"/>
    <cellStyle name="Standard 8 2 10" xfId="32353"/>
    <cellStyle name="Standard 8 2 2" xfId="32354"/>
    <cellStyle name="Standard 8 2 2 2" xfId="32355"/>
    <cellStyle name="Standard 8 2 2 2 2" xfId="32356"/>
    <cellStyle name="Standard 8 2 2 2 2 2" xfId="32357"/>
    <cellStyle name="Standard 8 2 2 2 2 2 2" xfId="32358"/>
    <cellStyle name="Standard 8 2 2 2 2 2 3" xfId="32359"/>
    <cellStyle name="Standard 8 2 2 2 2 3" xfId="32360"/>
    <cellStyle name="Standard 8 2 2 2 2 3 2" xfId="32361"/>
    <cellStyle name="Standard 8 2 2 2 2 3 3" xfId="32362"/>
    <cellStyle name="Standard 8 2 2 2 2 4" xfId="32363"/>
    <cellStyle name="Standard 8 2 2 2 2 4 2" xfId="32364"/>
    <cellStyle name="Standard 8 2 2 2 2 5" xfId="32365"/>
    <cellStyle name="Standard 8 2 2 2 2 6" xfId="32366"/>
    <cellStyle name="Standard 8 2 2 2 3" xfId="32367"/>
    <cellStyle name="Standard 8 2 2 2 3 2" xfId="32368"/>
    <cellStyle name="Standard 8 2 2 2 3 3" xfId="32369"/>
    <cellStyle name="Standard 8 2 2 2 4" xfId="32370"/>
    <cellStyle name="Standard 8 2 2 2 4 2" xfId="32371"/>
    <cellStyle name="Standard 8 2 2 2 4 3" xfId="32372"/>
    <cellStyle name="Standard 8 2 2 2 5" xfId="32373"/>
    <cellStyle name="Standard 8 2 2 2 5 2" xfId="32374"/>
    <cellStyle name="Standard 8 2 2 2 6" xfId="32375"/>
    <cellStyle name="Standard 8 2 2 2 7" xfId="32376"/>
    <cellStyle name="Standard 8 2 2 3" xfId="32377"/>
    <cellStyle name="Standard 8 2 2 3 2" xfId="32378"/>
    <cellStyle name="Standard 8 2 2 3 2 2" xfId="32379"/>
    <cellStyle name="Standard 8 2 2 3 2 3" xfId="32380"/>
    <cellStyle name="Standard 8 2 2 3 3" xfId="32381"/>
    <cellStyle name="Standard 8 2 2 3 3 2" xfId="32382"/>
    <cellStyle name="Standard 8 2 2 3 3 3" xfId="32383"/>
    <cellStyle name="Standard 8 2 2 3 4" xfId="32384"/>
    <cellStyle name="Standard 8 2 2 3 4 2" xfId="32385"/>
    <cellStyle name="Standard 8 2 2 3 5" xfId="32386"/>
    <cellStyle name="Standard 8 2 2 3 6" xfId="32387"/>
    <cellStyle name="Standard 8 2 2 4" xfId="32388"/>
    <cellStyle name="Standard 8 2 2 4 2" xfId="32389"/>
    <cellStyle name="Standard 8 2 2 4 3" xfId="32390"/>
    <cellStyle name="Standard 8 2 2 5" xfId="32391"/>
    <cellStyle name="Standard 8 2 2 5 2" xfId="32392"/>
    <cellStyle name="Standard 8 2 2 5 3" xfId="32393"/>
    <cellStyle name="Standard 8 2 2 6" xfId="32394"/>
    <cellStyle name="Standard 8 2 2 6 2" xfId="32395"/>
    <cellStyle name="Standard 8 2 2 7" xfId="32396"/>
    <cellStyle name="Standard 8 2 2 8" xfId="32397"/>
    <cellStyle name="Standard 8 2 3" xfId="32398"/>
    <cellStyle name="Standard 8 2 3 2" xfId="32399"/>
    <cellStyle name="Standard 8 2 3 2 2" xfId="32400"/>
    <cellStyle name="Standard 8 2 3 2 2 2" xfId="32401"/>
    <cellStyle name="Standard 8 2 3 2 2 2 2" xfId="32402"/>
    <cellStyle name="Standard 8 2 3 2 2 2 3" xfId="32403"/>
    <cellStyle name="Standard 8 2 3 2 2 3" xfId="32404"/>
    <cellStyle name="Standard 8 2 3 2 2 3 2" xfId="32405"/>
    <cellStyle name="Standard 8 2 3 2 2 3 3" xfId="32406"/>
    <cellStyle name="Standard 8 2 3 2 2 4" xfId="32407"/>
    <cellStyle name="Standard 8 2 3 2 2 4 2" xfId="32408"/>
    <cellStyle name="Standard 8 2 3 2 2 5" xfId="32409"/>
    <cellStyle name="Standard 8 2 3 2 2 6" xfId="32410"/>
    <cellStyle name="Standard 8 2 3 2 3" xfId="32411"/>
    <cellStyle name="Standard 8 2 3 2 3 2" xfId="32412"/>
    <cellStyle name="Standard 8 2 3 2 3 3" xfId="32413"/>
    <cellStyle name="Standard 8 2 3 2 4" xfId="32414"/>
    <cellStyle name="Standard 8 2 3 2 4 2" xfId="32415"/>
    <cellStyle name="Standard 8 2 3 2 4 3" xfId="32416"/>
    <cellStyle name="Standard 8 2 3 2 5" xfId="32417"/>
    <cellStyle name="Standard 8 2 3 2 5 2" xfId="32418"/>
    <cellStyle name="Standard 8 2 3 2 6" xfId="32419"/>
    <cellStyle name="Standard 8 2 3 2 7" xfId="32420"/>
    <cellStyle name="Standard 8 2 3 3" xfId="32421"/>
    <cellStyle name="Standard 8 2 3 3 2" xfId="32422"/>
    <cellStyle name="Standard 8 2 3 3 2 2" xfId="32423"/>
    <cellStyle name="Standard 8 2 3 3 2 3" xfId="32424"/>
    <cellStyle name="Standard 8 2 3 3 3" xfId="32425"/>
    <cellStyle name="Standard 8 2 3 3 3 2" xfId="32426"/>
    <cellStyle name="Standard 8 2 3 3 3 3" xfId="32427"/>
    <cellStyle name="Standard 8 2 3 3 4" xfId="32428"/>
    <cellStyle name="Standard 8 2 3 3 4 2" xfId="32429"/>
    <cellStyle name="Standard 8 2 3 3 5" xfId="32430"/>
    <cellStyle name="Standard 8 2 3 3 6" xfId="32431"/>
    <cellStyle name="Standard 8 2 3 4" xfId="32432"/>
    <cellStyle name="Standard 8 2 3 4 2" xfId="32433"/>
    <cellStyle name="Standard 8 2 3 4 3" xfId="32434"/>
    <cellStyle name="Standard 8 2 3 5" xfId="32435"/>
    <cellStyle name="Standard 8 2 3 5 2" xfId="32436"/>
    <cellStyle name="Standard 8 2 3 5 3" xfId="32437"/>
    <cellStyle name="Standard 8 2 3 6" xfId="32438"/>
    <cellStyle name="Standard 8 2 3 6 2" xfId="32439"/>
    <cellStyle name="Standard 8 2 3 7" xfId="32440"/>
    <cellStyle name="Standard 8 2 3 8" xfId="32441"/>
    <cellStyle name="Standard 8 2 4" xfId="32442"/>
    <cellStyle name="Standard 8 2 4 2" xfId="32443"/>
    <cellStyle name="Standard 8 2 4 2 2" xfId="32444"/>
    <cellStyle name="Standard 8 2 4 2 2 2" xfId="32445"/>
    <cellStyle name="Standard 8 2 4 2 2 3" xfId="32446"/>
    <cellStyle name="Standard 8 2 4 2 3" xfId="32447"/>
    <cellStyle name="Standard 8 2 4 2 3 2" xfId="32448"/>
    <cellStyle name="Standard 8 2 4 2 3 3" xfId="32449"/>
    <cellStyle name="Standard 8 2 4 2 4" xfId="32450"/>
    <cellStyle name="Standard 8 2 4 2 4 2" xfId="32451"/>
    <cellStyle name="Standard 8 2 4 2 5" xfId="32452"/>
    <cellStyle name="Standard 8 2 4 2 6" xfId="32453"/>
    <cellStyle name="Standard 8 2 4 3" xfId="32454"/>
    <cellStyle name="Standard 8 2 4 3 2" xfId="32455"/>
    <cellStyle name="Standard 8 2 4 3 3" xfId="32456"/>
    <cellStyle name="Standard 8 2 4 4" xfId="32457"/>
    <cellStyle name="Standard 8 2 4 4 2" xfId="32458"/>
    <cellStyle name="Standard 8 2 4 4 3" xfId="32459"/>
    <cellStyle name="Standard 8 2 4 5" xfId="32460"/>
    <cellStyle name="Standard 8 2 4 5 2" xfId="32461"/>
    <cellStyle name="Standard 8 2 4 6" xfId="32462"/>
    <cellStyle name="Standard 8 2 4 7" xfId="32463"/>
    <cellStyle name="Standard 8 2 5" xfId="32464"/>
    <cellStyle name="Standard 8 2 5 2" xfId="32465"/>
    <cellStyle name="Standard 8 2 5 2 2" xfId="32466"/>
    <cellStyle name="Standard 8 2 5 2 3" xfId="32467"/>
    <cellStyle name="Standard 8 2 5 3" xfId="32468"/>
    <cellStyle name="Standard 8 2 5 3 2" xfId="32469"/>
    <cellStyle name="Standard 8 2 5 3 3" xfId="32470"/>
    <cellStyle name="Standard 8 2 5 4" xfId="32471"/>
    <cellStyle name="Standard 8 2 5 4 2" xfId="32472"/>
    <cellStyle name="Standard 8 2 5 5" xfId="32473"/>
    <cellStyle name="Standard 8 2 5 6" xfId="32474"/>
    <cellStyle name="Standard 8 2 6" xfId="32475"/>
    <cellStyle name="Standard 8 2 6 2" xfId="32476"/>
    <cellStyle name="Standard 8 2 6 3" xfId="32477"/>
    <cellStyle name="Standard 8 2 7" xfId="32478"/>
    <cellStyle name="Standard 8 2 7 2" xfId="32479"/>
    <cellStyle name="Standard 8 2 7 3" xfId="32480"/>
    <cellStyle name="Standard 8 2 8" xfId="32481"/>
    <cellStyle name="Standard 8 2 8 2" xfId="32482"/>
    <cellStyle name="Standard 8 2 9" xfId="32483"/>
    <cellStyle name="Standard 8 3" xfId="32484"/>
    <cellStyle name="Standard 8 3 2" xfId="32485"/>
    <cellStyle name="Standard 8 3 2 2" xfId="32486"/>
    <cellStyle name="Standard 8 3 2 2 2" xfId="32487"/>
    <cellStyle name="Standard 8 3 2 2 2 2" xfId="32488"/>
    <cellStyle name="Standard 8 3 2 2 2 3" xfId="32489"/>
    <cellStyle name="Standard 8 3 2 2 3" xfId="32490"/>
    <cellStyle name="Standard 8 3 2 2 3 2" xfId="32491"/>
    <cellStyle name="Standard 8 3 2 2 3 3" xfId="32492"/>
    <cellStyle name="Standard 8 3 2 2 4" xfId="32493"/>
    <cellStyle name="Standard 8 3 2 2 4 2" xfId="32494"/>
    <cellStyle name="Standard 8 3 2 2 5" xfId="32495"/>
    <cellStyle name="Standard 8 3 2 2 6" xfId="32496"/>
    <cellStyle name="Standard 8 3 2 3" xfId="32497"/>
    <cellStyle name="Standard 8 3 2 3 2" xfId="32498"/>
    <cellStyle name="Standard 8 3 2 3 3" xfId="32499"/>
    <cellStyle name="Standard 8 3 2 4" xfId="32500"/>
    <cellStyle name="Standard 8 3 2 4 2" xfId="32501"/>
    <cellStyle name="Standard 8 3 2 4 3" xfId="32502"/>
    <cellStyle name="Standard 8 3 2 5" xfId="32503"/>
    <cellStyle name="Standard 8 3 2 5 2" xfId="32504"/>
    <cellStyle name="Standard 8 3 2 6" xfId="32505"/>
    <cellStyle name="Standard 8 3 2 7" xfId="32506"/>
    <cellStyle name="Standard 8 3 3" xfId="32507"/>
    <cellStyle name="Standard 8 3 3 2" xfId="32508"/>
    <cellStyle name="Standard 8 3 3 2 2" xfId="32509"/>
    <cellStyle name="Standard 8 3 3 2 3" xfId="32510"/>
    <cellStyle name="Standard 8 3 3 3" xfId="32511"/>
    <cellStyle name="Standard 8 3 3 3 2" xfId="32512"/>
    <cellStyle name="Standard 8 3 3 3 3" xfId="32513"/>
    <cellStyle name="Standard 8 3 3 4" xfId="32514"/>
    <cellStyle name="Standard 8 3 3 4 2" xfId="32515"/>
    <cellStyle name="Standard 8 3 3 5" xfId="32516"/>
    <cellStyle name="Standard 8 3 3 6" xfId="32517"/>
    <cellStyle name="Standard 8 3 4" xfId="32518"/>
    <cellStyle name="Standard 8 3 4 2" xfId="32519"/>
    <cellStyle name="Standard 8 3 4 3" xfId="32520"/>
    <cellStyle name="Standard 8 3 5" xfId="32521"/>
    <cellStyle name="Standard 8 3 5 2" xfId="32522"/>
    <cellStyle name="Standard 8 3 5 3" xfId="32523"/>
    <cellStyle name="Standard 8 3 6" xfId="32524"/>
    <cellStyle name="Standard 8 3 6 2" xfId="32525"/>
    <cellStyle name="Standard 8 3 7" xfId="32526"/>
    <cellStyle name="Standard 8 3 8" xfId="32527"/>
    <cellStyle name="Standard 8 4" xfId="32528"/>
    <cellStyle name="Standard 8 4 2" xfId="32529"/>
    <cellStyle name="Standard 8 4 2 2" xfId="32530"/>
    <cellStyle name="Standard 8 4 2 2 2" xfId="32531"/>
    <cellStyle name="Standard 8 4 2 2 2 2" xfId="32532"/>
    <cellStyle name="Standard 8 4 2 2 2 3" xfId="32533"/>
    <cellStyle name="Standard 8 4 2 2 3" xfId="32534"/>
    <cellStyle name="Standard 8 4 2 2 3 2" xfId="32535"/>
    <cellStyle name="Standard 8 4 2 2 3 3" xfId="32536"/>
    <cellStyle name="Standard 8 4 2 2 4" xfId="32537"/>
    <cellStyle name="Standard 8 4 2 2 4 2" xfId="32538"/>
    <cellStyle name="Standard 8 4 2 2 5" xfId="32539"/>
    <cellStyle name="Standard 8 4 2 2 6" xfId="32540"/>
    <cellStyle name="Standard 8 4 2 3" xfId="32541"/>
    <cellStyle name="Standard 8 4 2 3 2" xfId="32542"/>
    <cellStyle name="Standard 8 4 2 3 3" xfId="32543"/>
    <cellStyle name="Standard 8 4 2 4" xfId="32544"/>
    <cellStyle name="Standard 8 4 2 4 2" xfId="32545"/>
    <cellStyle name="Standard 8 4 2 4 3" xfId="32546"/>
    <cellStyle name="Standard 8 4 2 5" xfId="32547"/>
    <cellStyle name="Standard 8 4 2 5 2" xfId="32548"/>
    <cellStyle name="Standard 8 4 2 6" xfId="32549"/>
    <cellStyle name="Standard 8 4 2 7" xfId="32550"/>
    <cellStyle name="Standard 8 4 3" xfId="32551"/>
    <cellStyle name="Standard 8 4 3 2" xfId="32552"/>
    <cellStyle name="Standard 8 4 3 2 2" xfId="32553"/>
    <cellStyle name="Standard 8 4 3 2 3" xfId="32554"/>
    <cellStyle name="Standard 8 4 3 3" xfId="32555"/>
    <cellStyle name="Standard 8 4 3 3 2" xfId="32556"/>
    <cellStyle name="Standard 8 4 3 3 3" xfId="32557"/>
    <cellStyle name="Standard 8 4 3 4" xfId="32558"/>
    <cellStyle name="Standard 8 4 3 4 2" xfId="32559"/>
    <cellStyle name="Standard 8 4 3 5" xfId="32560"/>
    <cellStyle name="Standard 8 4 3 6" xfId="32561"/>
    <cellStyle name="Standard 8 4 4" xfId="32562"/>
    <cellStyle name="Standard 8 4 4 2" xfId="32563"/>
    <cellStyle name="Standard 8 4 4 3" xfId="32564"/>
    <cellStyle name="Standard 8 4 5" xfId="32565"/>
    <cellStyle name="Standard 8 4 5 2" xfId="32566"/>
    <cellStyle name="Standard 8 4 5 3" xfId="32567"/>
    <cellStyle name="Standard 8 4 6" xfId="32568"/>
    <cellStyle name="Standard 8 4 6 2" xfId="32569"/>
    <cellStyle name="Standard 8 4 7" xfId="32570"/>
    <cellStyle name="Standard 8 4 8" xfId="32571"/>
    <cellStyle name="Standard 8 5" xfId="32572"/>
    <cellStyle name="Standard 8 5 2" xfId="32573"/>
    <cellStyle name="Standard 8 5 2 2" xfId="32574"/>
    <cellStyle name="Standard 8 5 2 2 2" xfId="32575"/>
    <cellStyle name="Standard 8 5 2 2 3" xfId="32576"/>
    <cellStyle name="Standard 8 5 2 3" xfId="32577"/>
    <cellStyle name="Standard 8 5 2 3 2" xfId="32578"/>
    <cellStyle name="Standard 8 5 2 3 3" xfId="32579"/>
    <cellStyle name="Standard 8 5 2 4" xfId="32580"/>
    <cellStyle name="Standard 8 5 2 4 2" xfId="32581"/>
    <cellStyle name="Standard 8 5 2 5" xfId="32582"/>
    <cellStyle name="Standard 8 5 2 6" xfId="32583"/>
    <cellStyle name="Standard 8 5 3" xfId="32584"/>
    <cellStyle name="Standard 8 5 3 2" xfId="32585"/>
    <cellStyle name="Standard 8 5 3 3" xfId="32586"/>
    <cellStyle name="Standard 8 5 4" xfId="32587"/>
    <cellStyle name="Standard 8 5 4 2" xfId="32588"/>
    <cellStyle name="Standard 8 5 4 3" xfId="32589"/>
    <cellStyle name="Standard 8 5 5" xfId="32590"/>
    <cellStyle name="Standard 8 5 5 2" xfId="32591"/>
    <cellStyle name="Standard 8 5 6" xfId="32592"/>
    <cellStyle name="Standard 8 5 7" xfId="32593"/>
    <cellStyle name="Standard 8 6" xfId="32594"/>
    <cellStyle name="Standard 8 6 2" xfId="32595"/>
    <cellStyle name="Standard 8 6 2 2" xfId="32596"/>
    <cellStyle name="Standard 8 6 2 3" xfId="32597"/>
    <cellStyle name="Standard 8 6 3" xfId="32598"/>
    <cellStyle name="Standard 8 6 3 2" xfId="32599"/>
    <cellStyle name="Standard 8 6 3 3" xfId="32600"/>
    <cellStyle name="Standard 8 6 4" xfId="32601"/>
    <cellStyle name="Standard 8 6 4 2" xfId="32602"/>
    <cellStyle name="Standard 8 6 5" xfId="32603"/>
    <cellStyle name="Standard 8 6 6" xfId="32604"/>
    <cellStyle name="Standard 8 7" xfId="32605"/>
    <cellStyle name="Standard 8 7 2" xfId="32606"/>
    <cellStyle name="Standard 8 7 3" xfId="32607"/>
    <cellStyle name="Standard 8 8" xfId="32608"/>
    <cellStyle name="Standard 8 8 2" xfId="32609"/>
    <cellStyle name="Standard 8 8 3" xfId="32610"/>
    <cellStyle name="Standard 8 9" xfId="32611"/>
    <cellStyle name="Standard 8 9 2" xfId="32612"/>
    <cellStyle name="Standard 80" xfId="698"/>
    <cellStyle name="Standard 80 2" xfId="699"/>
    <cellStyle name="Standard 81" xfId="700"/>
    <cellStyle name="Standard 81 2" xfId="701"/>
    <cellStyle name="Standard 82" xfId="702"/>
    <cellStyle name="Standard 82 2" xfId="703"/>
    <cellStyle name="Standard 83" xfId="704"/>
    <cellStyle name="Standard 83 2" xfId="705"/>
    <cellStyle name="Standard 84" xfId="706"/>
    <cellStyle name="Standard 84 2" xfId="707"/>
    <cellStyle name="Standard 85" xfId="708"/>
    <cellStyle name="Standard 85 2" xfId="709"/>
    <cellStyle name="Standard 86" xfId="710"/>
    <cellStyle name="Standard 87" xfId="711"/>
    <cellStyle name="Standard 88" xfId="712"/>
    <cellStyle name="Standard 89" xfId="713"/>
    <cellStyle name="Standard 9" xfId="714"/>
    <cellStyle name="Standard 9 10" xfId="32613"/>
    <cellStyle name="Standard 9 11" xfId="32614"/>
    <cellStyle name="Standard 9 12" xfId="32615"/>
    <cellStyle name="Standard 9 13" xfId="33120"/>
    <cellStyle name="Standard 9 14" xfId="33195"/>
    <cellStyle name="Standard 9 15" xfId="33270"/>
    <cellStyle name="Standard 9 16" xfId="33345"/>
    <cellStyle name="Standard 9 17" xfId="33500"/>
    <cellStyle name="Standard 9 2" xfId="715"/>
    <cellStyle name="Standard 9 2 10" xfId="32616"/>
    <cellStyle name="Standard 9 2 11" xfId="33121"/>
    <cellStyle name="Standard 9 2 12" xfId="33196"/>
    <cellStyle name="Standard 9 2 13" xfId="33271"/>
    <cellStyle name="Standard 9 2 14" xfId="33346"/>
    <cellStyle name="Standard 9 2 15" xfId="33501"/>
    <cellStyle name="Standard 9 2 2" xfId="32617"/>
    <cellStyle name="Standard 9 2 2 2" xfId="32618"/>
    <cellStyle name="Standard 9 2 2 2 2" xfId="32619"/>
    <cellStyle name="Standard 9 2 2 2 2 2" xfId="32620"/>
    <cellStyle name="Standard 9 2 2 2 2 2 2" xfId="32621"/>
    <cellStyle name="Standard 9 2 2 2 2 2 3" xfId="32622"/>
    <cellStyle name="Standard 9 2 2 2 2 3" xfId="32623"/>
    <cellStyle name="Standard 9 2 2 2 2 3 2" xfId="32624"/>
    <cellStyle name="Standard 9 2 2 2 2 3 3" xfId="32625"/>
    <cellStyle name="Standard 9 2 2 2 2 4" xfId="32626"/>
    <cellStyle name="Standard 9 2 2 2 2 4 2" xfId="32627"/>
    <cellStyle name="Standard 9 2 2 2 2 5" xfId="32628"/>
    <cellStyle name="Standard 9 2 2 2 2 6" xfId="32629"/>
    <cellStyle name="Standard 9 2 2 2 3" xfId="32630"/>
    <cellStyle name="Standard 9 2 2 2 3 2" xfId="32631"/>
    <cellStyle name="Standard 9 2 2 2 3 3" xfId="32632"/>
    <cellStyle name="Standard 9 2 2 2 4" xfId="32633"/>
    <cellStyle name="Standard 9 2 2 2 4 2" xfId="32634"/>
    <cellStyle name="Standard 9 2 2 2 4 3" xfId="32635"/>
    <cellStyle name="Standard 9 2 2 2 5" xfId="32636"/>
    <cellStyle name="Standard 9 2 2 2 5 2" xfId="32637"/>
    <cellStyle name="Standard 9 2 2 2 6" xfId="32638"/>
    <cellStyle name="Standard 9 2 2 2 7" xfId="32639"/>
    <cellStyle name="Standard 9 2 2 3" xfId="32640"/>
    <cellStyle name="Standard 9 2 2 3 2" xfId="32641"/>
    <cellStyle name="Standard 9 2 2 3 2 2" xfId="32642"/>
    <cellStyle name="Standard 9 2 2 3 2 3" xfId="32643"/>
    <cellStyle name="Standard 9 2 2 3 3" xfId="32644"/>
    <cellStyle name="Standard 9 2 2 3 3 2" xfId="32645"/>
    <cellStyle name="Standard 9 2 2 3 3 3" xfId="32646"/>
    <cellStyle name="Standard 9 2 2 3 4" xfId="32647"/>
    <cellStyle name="Standard 9 2 2 3 4 2" xfId="32648"/>
    <cellStyle name="Standard 9 2 2 3 5" xfId="32649"/>
    <cellStyle name="Standard 9 2 2 3 6" xfId="32650"/>
    <cellStyle name="Standard 9 2 2 4" xfId="32651"/>
    <cellStyle name="Standard 9 2 2 4 2" xfId="32652"/>
    <cellStyle name="Standard 9 2 2 4 3" xfId="32653"/>
    <cellStyle name="Standard 9 2 2 5" xfId="32654"/>
    <cellStyle name="Standard 9 2 2 5 2" xfId="32655"/>
    <cellStyle name="Standard 9 2 2 5 3" xfId="32656"/>
    <cellStyle name="Standard 9 2 2 6" xfId="32657"/>
    <cellStyle name="Standard 9 2 2 6 2" xfId="32658"/>
    <cellStyle name="Standard 9 2 2 7" xfId="32659"/>
    <cellStyle name="Standard 9 2 2 8" xfId="32660"/>
    <cellStyle name="Standard 9 2 2 9" xfId="33502"/>
    <cellStyle name="Standard 9 2 3" xfId="32661"/>
    <cellStyle name="Standard 9 2 3 2" xfId="32662"/>
    <cellStyle name="Standard 9 2 3 2 2" xfId="32663"/>
    <cellStyle name="Standard 9 2 3 2 2 2" xfId="32664"/>
    <cellStyle name="Standard 9 2 3 2 2 2 2" xfId="32665"/>
    <cellStyle name="Standard 9 2 3 2 2 2 3" xfId="32666"/>
    <cellStyle name="Standard 9 2 3 2 2 3" xfId="32667"/>
    <cellStyle name="Standard 9 2 3 2 2 3 2" xfId="32668"/>
    <cellStyle name="Standard 9 2 3 2 2 3 3" xfId="32669"/>
    <cellStyle name="Standard 9 2 3 2 2 4" xfId="32670"/>
    <cellStyle name="Standard 9 2 3 2 2 4 2" xfId="32671"/>
    <cellStyle name="Standard 9 2 3 2 2 5" xfId="32672"/>
    <cellStyle name="Standard 9 2 3 2 2 6" xfId="32673"/>
    <cellStyle name="Standard 9 2 3 2 3" xfId="32674"/>
    <cellStyle name="Standard 9 2 3 2 3 2" xfId="32675"/>
    <cellStyle name="Standard 9 2 3 2 3 3" xfId="32676"/>
    <cellStyle name="Standard 9 2 3 2 4" xfId="32677"/>
    <cellStyle name="Standard 9 2 3 2 4 2" xfId="32678"/>
    <cellStyle name="Standard 9 2 3 2 4 3" xfId="32679"/>
    <cellStyle name="Standard 9 2 3 2 5" xfId="32680"/>
    <cellStyle name="Standard 9 2 3 2 5 2" xfId="32681"/>
    <cellStyle name="Standard 9 2 3 2 6" xfId="32682"/>
    <cellStyle name="Standard 9 2 3 2 7" xfId="32683"/>
    <cellStyle name="Standard 9 2 3 3" xfId="32684"/>
    <cellStyle name="Standard 9 2 3 3 2" xfId="32685"/>
    <cellStyle name="Standard 9 2 3 3 2 2" xfId="32686"/>
    <cellStyle name="Standard 9 2 3 3 2 3" xfId="32687"/>
    <cellStyle name="Standard 9 2 3 3 3" xfId="32688"/>
    <cellStyle name="Standard 9 2 3 3 3 2" xfId="32689"/>
    <cellStyle name="Standard 9 2 3 3 3 3" xfId="32690"/>
    <cellStyle name="Standard 9 2 3 3 4" xfId="32691"/>
    <cellStyle name="Standard 9 2 3 3 4 2" xfId="32692"/>
    <cellStyle name="Standard 9 2 3 3 5" xfId="32693"/>
    <cellStyle name="Standard 9 2 3 3 6" xfId="32694"/>
    <cellStyle name="Standard 9 2 3 4" xfId="32695"/>
    <cellStyle name="Standard 9 2 3 4 2" xfId="32696"/>
    <cellStyle name="Standard 9 2 3 4 3" xfId="32697"/>
    <cellStyle name="Standard 9 2 3 5" xfId="32698"/>
    <cellStyle name="Standard 9 2 3 5 2" xfId="32699"/>
    <cellStyle name="Standard 9 2 3 5 3" xfId="32700"/>
    <cellStyle name="Standard 9 2 3 6" xfId="32701"/>
    <cellStyle name="Standard 9 2 3 6 2" xfId="32702"/>
    <cellStyle name="Standard 9 2 3 7" xfId="32703"/>
    <cellStyle name="Standard 9 2 3 8" xfId="32704"/>
    <cellStyle name="Standard 9 2 4" xfId="32705"/>
    <cellStyle name="Standard 9 2 4 2" xfId="32706"/>
    <cellStyle name="Standard 9 2 4 2 2" xfId="32707"/>
    <cellStyle name="Standard 9 2 4 2 2 2" xfId="32708"/>
    <cellStyle name="Standard 9 2 4 2 2 3" xfId="32709"/>
    <cellStyle name="Standard 9 2 4 2 3" xfId="32710"/>
    <cellStyle name="Standard 9 2 4 2 3 2" xfId="32711"/>
    <cellStyle name="Standard 9 2 4 2 3 3" xfId="32712"/>
    <cellStyle name="Standard 9 2 4 2 4" xfId="32713"/>
    <cellStyle name="Standard 9 2 4 2 4 2" xfId="32714"/>
    <cellStyle name="Standard 9 2 4 2 5" xfId="32715"/>
    <cellStyle name="Standard 9 2 4 2 6" xfId="32716"/>
    <cellStyle name="Standard 9 2 4 3" xfId="32717"/>
    <cellStyle name="Standard 9 2 4 3 2" xfId="32718"/>
    <cellStyle name="Standard 9 2 4 3 3" xfId="32719"/>
    <cellStyle name="Standard 9 2 4 4" xfId="32720"/>
    <cellStyle name="Standard 9 2 4 4 2" xfId="32721"/>
    <cellStyle name="Standard 9 2 4 4 3" xfId="32722"/>
    <cellStyle name="Standard 9 2 4 5" xfId="32723"/>
    <cellStyle name="Standard 9 2 4 5 2" xfId="32724"/>
    <cellStyle name="Standard 9 2 4 6" xfId="32725"/>
    <cellStyle name="Standard 9 2 4 7" xfId="32726"/>
    <cellStyle name="Standard 9 2 5" xfId="32727"/>
    <cellStyle name="Standard 9 2 5 2" xfId="32728"/>
    <cellStyle name="Standard 9 2 5 2 2" xfId="32729"/>
    <cellStyle name="Standard 9 2 5 2 3" xfId="32730"/>
    <cellStyle name="Standard 9 2 5 3" xfId="32731"/>
    <cellStyle name="Standard 9 2 5 3 2" xfId="32732"/>
    <cellStyle name="Standard 9 2 5 3 3" xfId="32733"/>
    <cellStyle name="Standard 9 2 5 4" xfId="32734"/>
    <cellStyle name="Standard 9 2 5 4 2" xfId="32735"/>
    <cellStyle name="Standard 9 2 5 5" xfId="32736"/>
    <cellStyle name="Standard 9 2 5 6" xfId="32737"/>
    <cellStyle name="Standard 9 2 6" xfId="32738"/>
    <cellStyle name="Standard 9 2 6 2" xfId="32739"/>
    <cellStyle name="Standard 9 2 6 3" xfId="32740"/>
    <cellStyle name="Standard 9 2 7" xfId="32741"/>
    <cellStyle name="Standard 9 2 7 2" xfId="32742"/>
    <cellStyle name="Standard 9 2 7 3" xfId="32743"/>
    <cellStyle name="Standard 9 2 8" xfId="32744"/>
    <cellStyle name="Standard 9 2 8 2" xfId="32745"/>
    <cellStyle name="Standard 9 2 9" xfId="32746"/>
    <cellStyle name="Standard 9 3" xfId="32747"/>
    <cellStyle name="Standard 9 3 2" xfId="32748"/>
    <cellStyle name="Standard 9 3 2 2" xfId="32749"/>
    <cellStyle name="Standard 9 3 2 2 2" xfId="32750"/>
    <cellStyle name="Standard 9 3 2 2 2 2" xfId="32751"/>
    <cellStyle name="Standard 9 3 2 2 2 3" xfId="32752"/>
    <cellStyle name="Standard 9 3 2 2 3" xfId="32753"/>
    <cellStyle name="Standard 9 3 2 2 3 2" xfId="32754"/>
    <cellStyle name="Standard 9 3 2 2 3 3" xfId="32755"/>
    <cellStyle name="Standard 9 3 2 2 4" xfId="32756"/>
    <cellStyle name="Standard 9 3 2 2 4 2" xfId="32757"/>
    <cellStyle name="Standard 9 3 2 2 5" xfId="32758"/>
    <cellStyle name="Standard 9 3 2 2 6" xfId="32759"/>
    <cellStyle name="Standard 9 3 2 3" xfId="32760"/>
    <cellStyle name="Standard 9 3 2 3 2" xfId="32761"/>
    <cellStyle name="Standard 9 3 2 3 3" xfId="32762"/>
    <cellStyle name="Standard 9 3 2 4" xfId="32763"/>
    <cellStyle name="Standard 9 3 2 4 2" xfId="32764"/>
    <cellStyle name="Standard 9 3 2 4 3" xfId="32765"/>
    <cellStyle name="Standard 9 3 2 5" xfId="32766"/>
    <cellStyle name="Standard 9 3 2 5 2" xfId="32767"/>
    <cellStyle name="Standard 9 3 2 6" xfId="32768"/>
    <cellStyle name="Standard 9 3 2 7" xfId="32769"/>
    <cellStyle name="Standard 9 3 3" xfId="32770"/>
    <cellStyle name="Standard 9 3 3 2" xfId="32771"/>
    <cellStyle name="Standard 9 3 3 2 2" xfId="32772"/>
    <cellStyle name="Standard 9 3 3 2 3" xfId="32773"/>
    <cellStyle name="Standard 9 3 3 3" xfId="32774"/>
    <cellStyle name="Standard 9 3 3 3 2" xfId="32775"/>
    <cellStyle name="Standard 9 3 3 3 3" xfId="32776"/>
    <cellStyle name="Standard 9 3 3 4" xfId="32777"/>
    <cellStyle name="Standard 9 3 3 4 2" xfId="32778"/>
    <cellStyle name="Standard 9 3 3 5" xfId="32779"/>
    <cellStyle name="Standard 9 3 3 6" xfId="32780"/>
    <cellStyle name="Standard 9 3 4" xfId="32781"/>
    <cellStyle name="Standard 9 3 4 2" xfId="32782"/>
    <cellStyle name="Standard 9 3 4 3" xfId="32783"/>
    <cellStyle name="Standard 9 3 5" xfId="32784"/>
    <cellStyle name="Standard 9 3 5 2" xfId="32785"/>
    <cellStyle name="Standard 9 3 5 3" xfId="32786"/>
    <cellStyle name="Standard 9 3 6" xfId="32787"/>
    <cellStyle name="Standard 9 3 6 2" xfId="32788"/>
    <cellStyle name="Standard 9 3 7" xfId="32789"/>
    <cellStyle name="Standard 9 3 8" xfId="32790"/>
    <cellStyle name="Standard 9 3 9" xfId="33503"/>
    <cellStyle name="Standard 9 4" xfId="32791"/>
    <cellStyle name="Standard 9 4 2" xfId="32792"/>
    <cellStyle name="Standard 9 4 2 2" xfId="32793"/>
    <cellStyle name="Standard 9 4 2 2 2" xfId="32794"/>
    <cellStyle name="Standard 9 4 2 2 2 2" xfId="32795"/>
    <cellStyle name="Standard 9 4 2 2 2 3" xfId="32796"/>
    <cellStyle name="Standard 9 4 2 2 3" xfId="32797"/>
    <cellStyle name="Standard 9 4 2 2 3 2" xfId="32798"/>
    <cellStyle name="Standard 9 4 2 2 3 3" xfId="32799"/>
    <cellStyle name="Standard 9 4 2 2 4" xfId="32800"/>
    <cellStyle name="Standard 9 4 2 2 4 2" xfId="32801"/>
    <cellStyle name="Standard 9 4 2 2 5" xfId="32802"/>
    <cellStyle name="Standard 9 4 2 2 6" xfId="32803"/>
    <cellStyle name="Standard 9 4 2 3" xfId="32804"/>
    <cellStyle name="Standard 9 4 2 3 2" xfId="32805"/>
    <cellStyle name="Standard 9 4 2 3 3" xfId="32806"/>
    <cellStyle name="Standard 9 4 2 4" xfId="32807"/>
    <cellStyle name="Standard 9 4 2 4 2" xfId="32808"/>
    <cellStyle name="Standard 9 4 2 4 3" xfId="32809"/>
    <cellStyle name="Standard 9 4 2 5" xfId="32810"/>
    <cellStyle name="Standard 9 4 2 5 2" xfId="32811"/>
    <cellStyle name="Standard 9 4 2 6" xfId="32812"/>
    <cellStyle name="Standard 9 4 2 7" xfId="32813"/>
    <cellStyle name="Standard 9 4 3" xfId="32814"/>
    <cellStyle name="Standard 9 4 3 2" xfId="32815"/>
    <cellStyle name="Standard 9 4 3 2 2" xfId="32816"/>
    <cellStyle name="Standard 9 4 3 2 3" xfId="32817"/>
    <cellStyle name="Standard 9 4 3 3" xfId="32818"/>
    <cellStyle name="Standard 9 4 3 3 2" xfId="32819"/>
    <cellStyle name="Standard 9 4 3 3 3" xfId="32820"/>
    <cellStyle name="Standard 9 4 3 4" xfId="32821"/>
    <cellStyle name="Standard 9 4 3 4 2" xfId="32822"/>
    <cellStyle name="Standard 9 4 3 5" xfId="32823"/>
    <cellStyle name="Standard 9 4 3 6" xfId="32824"/>
    <cellStyle name="Standard 9 4 4" xfId="32825"/>
    <cellStyle name="Standard 9 4 4 2" xfId="32826"/>
    <cellStyle name="Standard 9 4 4 3" xfId="32827"/>
    <cellStyle name="Standard 9 4 5" xfId="32828"/>
    <cellStyle name="Standard 9 4 5 2" xfId="32829"/>
    <cellStyle name="Standard 9 4 5 3" xfId="32830"/>
    <cellStyle name="Standard 9 4 6" xfId="32831"/>
    <cellStyle name="Standard 9 4 6 2" xfId="32832"/>
    <cellStyle name="Standard 9 4 7" xfId="32833"/>
    <cellStyle name="Standard 9 4 8" xfId="32834"/>
    <cellStyle name="Standard 9 5" xfId="32835"/>
    <cellStyle name="Standard 9 5 2" xfId="32836"/>
    <cellStyle name="Standard 9 5 2 2" xfId="32837"/>
    <cellStyle name="Standard 9 5 2 2 2" xfId="32838"/>
    <cellStyle name="Standard 9 5 2 2 3" xfId="32839"/>
    <cellStyle name="Standard 9 5 2 3" xfId="32840"/>
    <cellStyle name="Standard 9 5 2 3 2" xfId="32841"/>
    <cellStyle name="Standard 9 5 2 3 3" xfId="32842"/>
    <cellStyle name="Standard 9 5 2 4" xfId="32843"/>
    <cellStyle name="Standard 9 5 2 4 2" xfId="32844"/>
    <cellStyle name="Standard 9 5 2 5" xfId="32845"/>
    <cellStyle name="Standard 9 5 2 6" xfId="32846"/>
    <cellStyle name="Standard 9 5 3" xfId="32847"/>
    <cellStyle name="Standard 9 5 3 2" xfId="32848"/>
    <cellStyle name="Standard 9 5 3 3" xfId="32849"/>
    <cellStyle name="Standard 9 5 4" xfId="32850"/>
    <cellStyle name="Standard 9 5 4 2" xfId="32851"/>
    <cellStyle name="Standard 9 5 4 3" xfId="32852"/>
    <cellStyle name="Standard 9 5 5" xfId="32853"/>
    <cellStyle name="Standard 9 5 5 2" xfId="32854"/>
    <cellStyle name="Standard 9 5 6" xfId="32855"/>
    <cellStyle name="Standard 9 5 7" xfId="32856"/>
    <cellStyle name="Standard 9 6" xfId="32857"/>
    <cellStyle name="Standard 9 6 2" xfId="32858"/>
    <cellStyle name="Standard 9 6 2 2" xfId="32859"/>
    <cellStyle name="Standard 9 6 2 3" xfId="32860"/>
    <cellStyle name="Standard 9 6 3" xfId="32861"/>
    <cellStyle name="Standard 9 6 3 2" xfId="32862"/>
    <cellStyle name="Standard 9 6 3 3" xfId="32863"/>
    <cellStyle name="Standard 9 6 4" xfId="32864"/>
    <cellStyle name="Standard 9 6 4 2" xfId="32865"/>
    <cellStyle name="Standard 9 6 5" xfId="32866"/>
    <cellStyle name="Standard 9 6 6" xfId="32867"/>
    <cellStyle name="Standard 9 7" xfId="32868"/>
    <cellStyle name="Standard 9 7 2" xfId="32869"/>
    <cellStyle name="Standard 9 7 3" xfId="32870"/>
    <cellStyle name="Standard 9 8" xfId="32871"/>
    <cellStyle name="Standard 9 8 2" xfId="32872"/>
    <cellStyle name="Standard 9 8 3" xfId="32873"/>
    <cellStyle name="Standard 9 9" xfId="32874"/>
    <cellStyle name="Standard 9 9 2" xfId="32875"/>
    <cellStyle name="Standard 90" xfId="716"/>
    <cellStyle name="Standard 91" xfId="717"/>
    <cellStyle name="Standard 92" xfId="718"/>
    <cellStyle name="Standard 93" xfId="719"/>
    <cellStyle name="Standard 94" xfId="720"/>
    <cellStyle name="Standard 95" xfId="721"/>
    <cellStyle name="Standard 96" xfId="722"/>
    <cellStyle name="Standard 97" xfId="723"/>
    <cellStyle name="Standard 98" xfId="724"/>
    <cellStyle name="Standard 99" xfId="725"/>
    <cellStyle name="Standard_090713_MQBPFREI_GL44_MATBASIS" xfId="14"/>
    <cellStyle name="Standard_Punktplan_07012008" xfId="15"/>
    <cellStyle name="Standard_Punktplan_PO170_37-A33-31D 343193_194" xfId="16"/>
    <cellStyle name="Standard_Punktplan_VW100_37-A33-31D 343187_188" xfId="17"/>
    <cellStyle name="Standard_Punktplan_VW330_37-A33-31D 343205_206" xfId="18"/>
    <cellStyle name="Stil 1" xfId="32876"/>
    <cellStyle name="Stil 1 2" xfId="32877"/>
    <cellStyle name="Stil 1 2 2" xfId="32878"/>
    <cellStyle name="Stil 1 2 2 2" xfId="32879"/>
    <cellStyle name="Stil 1 2 3" xfId="32880"/>
    <cellStyle name="Stil 1 3" xfId="32881"/>
    <cellStyle name="Stil 1 3 2" xfId="32882"/>
    <cellStyle name="Stil 1 4" xfId="32883"/>
    <cellStyle name="Stil 1 4 2" xfId="32884"/>
    <cellStyle name="Stil 1 4 3" xfId="32885"/>
    <cellStyle name="Stil 1 4 4" xfId="32886"/>
    <cellStyle name="Stil 1 4 4 2" xfId="32887"/>
    <cellStyle name="Stil 1 4 4 3" xfId="32888"/>
    <cellStyle name="Stil 1 5" xfId="32889"/>
    <cellStyle name="Style 1" xfId="32890"/>
    <cellStyle name="subhead" xfId="32891"/>
    <cellStyle name="Text Indent A" xfId="32892"/>
    <cellStyle name="Text Indent B" xfId="32893"/>
    <cellStyle name="Text Indent C" xfId="32894"/>
    <cellStyle name="Texto de advertencia" xfId="32895"/>
    <cellStyle name="Texto explicativo" xfId="32896"/>
    <cellStyle name="Title" xfId="731"/>
    <cellStyle name="Title 2" xfId="726"/>
    <cellStyle name="Title 2 2" xfId="32897"/>
    <cellStyle name="Title 2 3" xfId="32898"/>
    <cellStyle name="Title 3" xfId="727"/>
    <cellStyle name="Title 3 2" xfId="32899"/>
    <cellStyle name="Title 4" xfId="728"/>
    <cellStyle name="Title 5" xfId="32900"/>
    <cellStyle name="Title_Bauteile" xfId="729"/>
    <cellStyle name="Título" xfId="32901"/>
    <cellStyle name="Título 1" xfId="32902"/>
    <cellStyle name="Título 1 2" xfId="32903"/>
    <cellStyle name="Título 2" xfId="32904"/>
    <cellStyle name="Título 2 2" xfId="32905"/>
    <cellStyle name="Título 3" xfId="32906"/>
    <cellStyle name="Título 3 2" xfId="32907"/>
    <cellStyle name="Top Row" xfId="32908"/>
    <cellStyle name="Total" xfId="32909"/>
    <cellStyle name="Total 2" xfId="730"/>
    <cellStyle name="Total 2 2" xfId="32910"/>
    <cellStyle name="Total 2 3" xfId="32911"/>
    <cellStyle name="Total 3" xfId="32912"/>
    <cellStyle name="Total 4" xfId="32913"/>
    <cellStyle name="Total_readOnly" xfId="25"/>
    <cellStyle name="Überschrift 1 2" xfId="733"/>
    <cellStyle name="Überschrift 1 2 2" xfId="32914"/>
    <cellStyle name="Überschrift 1 2 3" xfId="32915"/>
    <cellStyle name="Überschrift 1 2 4" xfId="32916"/>
    <cellStyle name="Überschrift 1 2 5" xfId="32917"/>
    <cellStyle name="Überschrift 1 3" xfId="734"/>
    <cellStyle name="Überschrift 1 3 2" xfId="32918"/>
    <cellStyle name="Überschrift 1 3 3" xfId="32919"/>
    <cellStyle name="Überschrift 1 3 4" xfId="32920"/>
    <cellStyle name="Überschrift 1 3_Spotweld Crossreference Master" xfId="32921"/>
    <cellStyle name="Überschrift 1 4" xfId="735"/>
    <cellStyle name="Überschrift 1 4 2" xfId="32922"/>
    <cellStyle name="Überschrift 1 5" xfId="32923"/>
    <cellStyle name="Überschrift 1 5 2" xfId="32924"/>
    <cellStyle name="Überschrift 10" xfId="32925"/>
    <cellStyle name="Überschrift 11" xfId="32926"/>
    <cellStyle name="Überschrift 12" xfId="32927"/>
    <cellStyle name="Überschrift 13" xfId="32928"/>
    <cellStyle name="Überschrift 14" xfId="32929"/>
    <cellStyle name="Überschrift 15" xfId="32930"/>
    <cellStyle name="Überschrift 16" xfId="32931"/>
    <cellStyle name="Überschrift 17" xfId="32932"/>
    <cellStyle name="Überschrift 18" xfId="32933"/>
    <cellStyle name="Überschrift 2 2" xfId="737"/>
    <cellStyle name="Überschrift 2 2 2" xfId="32934"/>
    <cellStyle name="Überschrift 2 2 3" xfId="32935"/>
    <cellStyle name="Überschrift 2 2 4" xfId="32936"/>
    <cellStyle name="Überschrift 2 2 5" xfId="32937"/>
    <cellStyle name="Überschrift 2 3" xfId="738"/>
    <cellStyle name="Überschrift 2 3 2" xfId="32938"/>
    <cellStyle name="Überschrift 2 3 3" xfId="32939"/>
    <cellStyle name="Überschrift 2 3 4" xfId="32940"/>
    <cellStyle name="Überschrift 2 3_Spotweld Crossreference Master" xfId="32941"/>
    <cellStyle name="Überschrift 2 4" xfId="739"/>
    <cellStyle name="Überschrift 2 4 2" xfId="32942"/>
    <cellStyle name="Überschrift 2 5" xfId="32943"/>
    <cellStyle name="Überschrift 2 5 2" xfId="32944"/>
    <cellStyle name="Überschrift 3 2" xfId="741"/>
    <cellStyle name="Überschrift 3 2 2" xfId="32945"/>
    <cellStyle name="Überschrift 3 2 3" xfId="32946"/>
    <cellStyle name="Überschrift 3 2 4" xfId="32947"/>
    <cellStyle name="Überschrift 3 2 5" xfId="32948"/>
    <cellStyle name="Überschrift 3 3" xfId="742"/>
    <cellStyle name="Überschrift 3 3 2" xfId="32949"/>
    <cellStyle name="Überschrift 3 3 3" xfId="32950"/>
    <cellStyle name="Überschrift 3 3 4" xfId="32951"/>
    <cellStyle name="Überschrift 3 3_Spotweld Crossreference Master" xfId="32952"/>
    <cellStyle name="Überschrift 3 4" xfId="743"/>
    <cellStyle name="Überschrift 3 4 2" xfId="32953"/>
    <cellStyle name="Überschrift 3 5" xfId="32954"/>
    <cellStyle name="Überschrift 3 5 2" xfId="32955"/>
    <cellStyle name="Überschrift 4 2" xfId="745"/>
    <cellStyle name="Überschrift 4 2 2" xfId="32956"/>
    <cellStyle name="Überschrift 4 2 3" xfId="32957"/>
    <cellStyle name="Überschrift 4 2 4" xfId="32958"/>
    <cellStyle name="Überschrift 4 2 5" xfId="32959"/>
    <cellStyle name="Überschrift 4 3" xfId="746"/>
    <cellStyle name="Überschrift 4 3 2" xfId="32960"/>
    <cellStyle name="Überschrift 4 3 3" xfId="32961"/>
    <cellStyle name="Überschrift 4 3 4" xfId="32962"/>
    <cellStyle name="Überschrift 4 3_Spotweld Crossreference Master" xfId="32963"/>
    <cellStyle name="Überschrift 4 4" xfId="747"/>
    <cellStyle name="Überschrift 4 4 2" xfId="32964"/>
    <cellStyle name="Überschrift 4 5" xfId="32965"/>
    <cellStyle name="Überschrift 4 5 2" xfId="32966"/>
    <cellStyle name="Überschrift 5" xfId="748"/>
    <cellStyle name="Überschrift 5 2" xfId="32967"/>
    <cellStyle name="Überschrift 5 3" xfId="32968"/>
    <cellStyle name="Überschrift 5 4" xfId="32969"/>
    <cellStyle name="Überschrift 6" xfId="749"/>
    <cellStyle name="Überschrift 6 2" xfId="32970"/>
    <cellStyle name="Überschrift 6 3" xfId="32971"/>
    <cellStyle name="Überschrift 7" xfId="750"/>
    <cellStyle name="Überschrift 7 2" xfId="32972"/>
    <cellStyle name="Überschrift 8" xfId="32973"/>
    <cellStyle name="Überschrift 8 2" xfId="32974"/>
    <cellStyle name="Überschrift 9" xfId="32975"/>
    <cellStyle name="Underline" xfId="32976"/>
    <cellStyle name="Underline 2" xfId="32977"/>
    <cellStyle name="Underline 2 2" xfId="32978"/>
    <cellStyle name="Vector" xfId="19"/>
    <cellStyle name="Vector 2" xfId="33504"/>
    <cellStyle name="Vector 3" xfId="33505"/>
    <cellStyle name="Vehicle_Benchmark" xfId="32979"/>
    <cellStyle name="Verknüpfte Zelle 2" xfId="752"/>
    <cellStyle name="Verknüpfte Zelle 2 2" xfId="32980"/>
    <cellStyle name="Verknüpfte Zelle 2 3" xfId="32981"/>
    <cellStyle name="Verknüpfte Zelle 2 4" xfId="32982"/>
    <cellStyle name="Verknüpfte Zelle 2 5" xfId="32983"/>
    <cellStyle name="Verknüpfte Zelle 3" xfId="753"/>
    <cellStyle name="Verknüpfte Zelle 3 2" xfId="32984"/>
    <cellStyle name="Verknüpfte Zelle 3 3" xfId="32985"/>
    <cellStyle name="Verknüpfte Zelle 3 4" xfId="32986"/>
    <cellStyle name="Verknüpfte Zelle 3_Spotweld Crossreference Master" xfId="32987"/>
    <cellStyle name="Verknüpfte Zelle 4" xfId="754"/>
    <cellStyle name="Verknüpfte Zelle 4 2" xfId="32988"/>
    <cellStyle name="Verknüpfte Zelle 5" xfId="32989"/>
    <cellStyle name="Verknüpfte Zelle 5 2" xfId="32990"/>
    <cellStyle name="Version_Header" xfId="32991"/>
    <cellStyle name="Volumes_Data" xfId="32992"/>
    <cellStyle name="Währung 2" xfId="32993"/>
    <cellStyle name="Währung 2 2" xfId="32994"/>
    <cellStyle name="Währung 2 2 2" xfId="32995"/>
    <cellStyle name="Währung 2 2 2 2" xfId="32996"/>
    <cellStyle name="Währung 2 2 2 2 2" xfId="32997"/>
    <cellStyle name="Währung 2 2 2 2 3" xfId="32998"/>
    <cellStyle name="Währung 2 2 2 2 4" xfId="32999"/>
    <cellStyle name="Währung 2 2 2 3" xfId="33000"/>
    <cellStyle name="Währung 2 2 2 4" xfId="33001"/>
    <cellStyle name="Währung 2 2 2 5" xfId="33002"/>
    <cellStyle name="Währung 2 2 3" xfId="33003"/>
    <cellStyle name="Währung 2 2 3 2" xfId="33004"/>
    <cellStyle name="Währung 2 2 3 3" xfId="33005"/>
    <cellStyle name="Währung 2 2 3 4" xfId="33006"/>
    <cellStyle name="Währung 2 2 4" xfId="33007"/>
    <cellStyle name="Währung 2 2 5" xfId="33008"/>
    <cellStyle name="Währung 2 2 6" xfId="33009"/>
    <cellStyle name="Währung 2 2 7" xfId="33010"/>
    <cellStyle name="Währung 2 2 8" xfId="33011"/>
    <cellStyle name="Währung 2 3" xfId="33012"/>
    <cellStyle name="Währung 2 3 2" xfId="33013"/>
    <cellStyle name="Währung 2 3 3" xfId="33014"/>
    <cellStyle name="Währung 2 3 4" xfId="33015"/>
    <cellStyle name="Währung 2 4" xfId="33016"/>
    <cellStyle name="Währung 2 5" xfId="33017"/>
    <cellStyle name="Währung 2 6" xfId="33018"/>
    <cellStyle name="Währung 2 7" xfId="33019"/>
    <cellStyle name="Währung 2 8" xfId="33020"/>
    <cellStyle name="Währung 2 9" xfId="33506"/>
    <cellStyle name="Währung 3" xfId="33021"/>
    <cellStyle name="Währung 3 2" xfId="33022"/>
    <cellStyle name="Währung 3 3" xfId="33507"/>
    <cellStyle name="Währung 4" xfId="33023"/>
    <cellStyle name="Währung 5" xfId="33024"/>
    <cellStyle name="Währung 6" xfId="33025"/>
    <cellStyle name="Währung 7" xfId="33026"/>
    <cellStyle name="Walutowy [0]_Arkusz1" xfId="33027"/>
    <cellStyle name="Walutowy_Arkusz1" xfId="33028"/>
    <cellStyle name="Warnender Text 2" xfId="755"/>
    <cellStyle name="Warnender Text 2 2" xfId="756"/>
    <cellStyle name="Warnender Text 2 2 2" xfId="757"/>
    <cellStyle name="Warnender Text 2 3" xfId="758"/>
    <cellStyle name="Warnender Text 3" xfId="759"/>
    <cellStyle name="Warnender Text 3 2" xfId="33029"/>
    <cellStyle name="Warnender Text 3 3" xfId="33030"/>
    <cellStyle name="Warnender Text 3_Spotweld Crossreference Master" xfId="33031"/>
    <cellStyle name="Warnender Text 4" xfId="33032"/>
    <cellStyle name="Warnender Text 4 2" xfId="33033"/>
    <cellStyle name="Warnender Text 5" xfId="33034"/>
    <cellStyle name="Warning Text" xfId="33035"/>
    <cellStyle name="Warning Text 2" xfId="760"/>
    <cellStyle name="weekly" xfId="33036"/>
    <cellStyle name="Wingding" xfId="33037"/>
    <cellStyle name="Zelle überprüfen 2" xfId="762"/>
    <cellStyle name="Zelle überprüfen 2 2" xfId="33038"/>
    <cellStyle name="Zelle überprüfen 3" xfId="763"/>
    <cellStyle name="Zelle überprüfen 3 2" xfId="33039"/>
    <cellStyle name="Zelle überprüfen 3 3" xfId="33040"/>
    <cellStyle name="Zelle überprüfen 3_Spotweld Crossreference Master" xfId="33041"/>
    <cellStyle name="Zelle überprüfen 4" xfId="764"/>
    <cellStyle name="Zelle überprüfen 4 2" xfId="33042"/>
    <cellStyle name="Zelle überprüfen 5" xfId="33043"/>
    <cellStyle name="Zelle überprüfen 5 2" xfId="33044"/>
    <cellStyle name="Акцент1" xfId="765"/>
    <cellStyle name="Акцент2" xfId="766"/>
    <cellStyle name="Акцент3" xfId="767"/>
    <cellStyle name="Акцент4" xfId="768"/>
    <cellStyle name="Акцент5" xfId="769"/>
    <cellStyle name="Акцент6" xfId="770"/>
    <cellStyle name="Ввод " xfId="771"/>
    <cellStyle name="Вывод" xfId="772"/>
    <cellStyle name="Вычисление" xfId="773"/>
    <cellStyle name="Заголовок 1" xfId="774"/>
    <cellStyle name="Заголовок 2" xfId="775"/>
    <cellStyle name="Заголовок 3" xfId="776"/>
    <cellStyle name="Заголовок 4" xfId="777"/>
    <cellStyle name="Итог" xfId="778"/>
    <cellStyle name="Контрольная ячейка" xfId="779"/>
    <cellStyle name="Название" xfId="780"/>
    <cellStyle name="Нейтральный" xfId="781"/>
    <cellStyle name="Плохой" xfId="782"/>
    <cellStyle name="Пояснение" xfId="783"/>
    <cellStyle name="Примечание" xfId="784"/>
    <cellStyle name="Примечание 2" xfId="785"/>
    <cellStyle name="Связанная ячейка" xfId="786"/>
    <cellStyle name="Текст предупреждения" xfId="787"/>
    <cellStyle name="Хороший" xfId="788"/>
    <cellStyle name="표준_I.E. G-9" xfId="33045"/>
    <cellStyle name="標準_00MYDOM07" xfId="33046"/>
  </cellStyles>
  <dxfs count="15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0" tint="-4.9989318521683403E-2"/>
        </patternFill>
      </fill>
    </dxf>
    <dxf>
      <fill>
        <patternFill>
          <bgColor theme="0" tint="-4.9989318521683403E-2"/>
        </patternFill>
      </fill>
    </dxf>
    <dxf>
      <fill>
        <patternFill>
          <bgColor rgb="FFFF0000"/>
        </patternFill>
      </fill>
      <border>
        <left style="thin">
          <color auto="1"/>
        </left>
        <right style="thin">
          <color auto="1"/>
        </right>
        <top style="thin">
          <color auto="1"/>
        </top>
        <vertical/>
        <horizontal/>
      </border>
    </dxf>
    <dxf>
      <fill>
        <patternFill>
          <bgColor rgb="FFFF0000"/>
        </patternFill>
      </fill>
      <border>
        <left style="thin">
          <color auto="1"/>
        </left>
        <right style="thin">
          <color auto="1"/>
        </right>
        <top style="thin">
          <color auto="1"/>
        </top>
        <vertical/>
        <horizontal/>
      </border>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tint="-4.9989318521683403E-2"/>
      </font>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C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theme="0" tint="-4.9989318521683403E-2"/>
      </font>
    </dxf>
    <dxf>
      <font>
        <color theme="0"/>
      </font>
      <fill>
        <patternFill patternType="none">
          <bgColor auto="1"/>
        </patternFill>
      </fill>
    </dxf>
    <dxf>
      <font>
        <color theme="0"/>
      </font>
      <fill>
        <patternFill patternType="none">
          <bgColor auto="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ont>
        <color theme="6" tint="0.39994506668294322"/>
      </font>
    </dxf>
    <dxf>
      <fill>
        <patternFill>
          <bgColor rgb="FFFFC000"/>
        </patternFill>
      </fill>
    </dxf>
    <dxf>
      <fill>
        <patternFill>
          <bgColor rgb="FFFFC000"/>
        </patternFill>
      </fill>
    </dxf>
    <dxf>
      <fill>
        <patternFill>
          <bgColor rgb="FFFFC000"/>
        </patternFill>
      </fill>
    </dxf>
    <dxf>
      <fill>
        <patternFill>
          <bgColor rgb="FFFFC000"/>
        </patternFill>
      </fill>
    </dxf>
    <dxf>
      <fill>
        <patternFill patternType="solid">
          <bgColor rgb="FF00FF00"/>
        </patternFill>
      </fill>
    </dxf>
    <dxf>
      <fill>
        <patternFill>
          <fgColor rgb="FF66FF33"/>
          <bgColor rgb="FFFFC000"/>
        </patternFill>
      </fill>
    </dxf>
    <dxf>
      <font>
        <b/>
        <i val="0"/>
        <condense val="0"/>
        <extend val="0"/>
      </font>
      <fill>
        <patternFill>
          <bgColor indexed="10"/>
        </patternFill>
      </fill>
    </dxf>
    <dxf>
      <font>
        <b/>
        <i val="0"/>
        <condense val="0"/>
        <extend val="0"/>
        <color indexed="8"/>
      </font>
      <fill>
        <patternFill>
          <bgColor indexed="11"/>
        </patternFill>
      </fill>
    </dxf>
    <dxf>
      <font>
        <b/>
        <i val="0"/>
        <condense val="0"/>
        <extend val="0"/>
      </font>
      <fill>
        <patternFill>
          <bgColor indexed="10"/>
        </patternFill>
      </fill>
    </dxf>
    <dxf>
      <font>
        <b/>
        <i val="0"/>
        <condense val="0"/>
        <extend val="0"/>
        <color indexed="8"/>
      </font>
      <fill>
        <patternFill>
          <bgColor indexed="11"/>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mruColors>
      <color rgb="FFFFFFFF"/>
      <color rgb="FFFF9900"/>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6.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1899" name="Line 12">
          <a:extLst>
            <a:ext uri="{FF2B5EF4-FFF2-40B4-BE49-F238E27FC236}">
              <a16:creationId xmlns:a16="http://schemas.microsoft.com/office/drawing/2014/main" xmlns="" id="{00000000-0008-0000-0000-00006B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1900" name="Line 29">
          <a:extLst>
            <a:ext uri="{FF2B5EF4-FFF2-40B4-BE49-F238E27FC236}">
              <a16:creationId xmlns:a16="http://schemas.microsoft.com/office/drawing/2014/main" xmlns="" id="{00000000-0008-0000-0000-00006C070000}"/>
            </a:ext>
          </a:extLst>
        </xdr:cNvPr>
        <xdr:cNvSpPr>
          <a:spLocks noChangeShapeType="1"/>
        </xdr:cNvSpPr>
      </xdr:nvSpPr>
      <xdr:spPr bwMode="auto">
        <a:xfrm>
          <a:off x="17278350" y="12363450"/>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58747</xdr:colOff>
      <xdr:row>55</xdr:row>
      <xdr:rowOff>198782</xdr:rowOff>
    </xdr:from>
    <xdr:to>
      <xdr:col>5</xdr:col>
      <xdr:colOff>592631</xdr:colOff>
      <xdr:row>57</xdr:row>
      <xdr:rowOff>94223</xdr:rowOff>
    </xdr:to>
    <xdr:pic>
      <xdr:nvPicPr>
        <xdr:cNvPr id="6" name="Bild 18" descr="Logo-VOLKSWAGEN-AKTIIEN">
          <a:extLst>
            <a:ext uri="{FF2B5EF4-FFF2-40B4-BE49-F238E27FC236}">
              <a16:creationId xmlns:a16="http://schemas.microsoft.com/office/drawing/2014/main" xmlns="" id="{00000000-0008-0000-0000-000006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23182" y="12034630"/>
          <a:ext cx="2331872" cy="33375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36</xdr:col>
      <xdr:colOff>228600</xdr:colOff>
      <xdr:row>56</xdr:row>
      <xdr:rowOff>104775</xdr:rowOff>
    </xdr:from>
    <xdr:to>
      <xdr:col>36</xdr:col>
      <xdr:colOff>466725</xdr:colOff>
      <xdr:row>56</xdr:row>
      <xdr:rowOff>104775</xdr:rowOff>
    </xdr:to>
    <xdr:sp macro="" textlink="">
      <xdr:nvSpPr>
        <xdr:cNvPr id="2" name="Line 2">
          <a:extLst>
            <a:ext uri="{FF2B5EF4-FFF2-40B4-BE49-F238E27FC236}">
              <a16:creationId xmlns:a16="http://schemas.microsoft.com/office/drawing/2014/main" xmlns="" id="{00000000-0008-0000-0100-000002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19</xdr:col>
      <xdr:colOff>276225</xdr:colOff>
      <xdr:row>29</xdr:row>
      <xdr:rowOff>171450</xdr:rowOff>
    </xdr:from>
    <xdr:to>
      <xdr:col>20</xdr:col>
      <xdr:colOff>228600</xdr:colOff>
      <xdr:row>32</xdr:row>
      <xdr:rowOff>76200</xdr:rowOff>
    </xdr:to>
    <xdr:sp macro="" textlink="">
      <xdr:nvSpPr>
        <xdr:cNvPr id="3" name="Line 228">
          <a:extLst>
            <a:ext uri="{FF2B5EF4-FFF2-40B4-BE49-F238E27FC236}">
              <a16:creationId xmlns:a16="http://schemas.microsoft.com/office/drawing/2014/main" xmlns="" id="{00000000-0008-0000-0100-000003000000}"/>
            </a:ext>
          </a:extLst>
        </xdr:cNvPr>
        <xdr:cNvSpPr>
          <a:spLocks noChangeShapeType="1"/>
        </xdr:cNvSpPr>
      </xdr:nvSpPr>
      <xdr:spPr bwMode="auto">
        <a:xfrm>
          <a:off x="9601200" y="6524625"/>
          <a:ext cx="619125" cy="561975"/>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9525">
              <a:solidFill>
                <a:srgbClr val="000000"/>
              </a:solidFill>
              <a:round/>
              <a:headEnd/>
              <a:tailEnd/>
            </a14:hiddenLine>
          </a:ext>
        </a:extLst>
      </xdr:spPr>
    </xdr:sp>
    <xdr:clientData/>
  </xdr:twoCellAnchor>
  <xdr:twoCellAnchor>
    <xdr:from>
      <xdr:col>36</xdr:col>
      <xdr:colOff>228600</xdr:colOff>
      <xdr:row>56</xdr:row>
      <xdr:rowOff>104775</xdr:rowOff>
    </xdr:from>
    <xdr:to>
      <xdr:col>36</xdr:col>
      <xdr:colOff>466725</xdr:colOff>
      <xdr:row>56</xdr:row>
      <xdr:rowOff>104775</xdr:rowOff>
    </xdr:to>
    <xdr:sp macro="" textlink="">
      <xdr:nvSpPr>
        <xdr:cNvPr id="4" name="Line 253">
          <a:extLst>
            <a:ext uri="{FF2B5EF4-FFF2-40B4-BE49-F238E27FC236}">
              <a16:creationId xmlns:a16="http://schemas.microsoft.com/office/drawing/2014/main" xmlns="" id="{00000000-0008-0000-0100-000004000000}"/>
            </a:ext>
          </a:extLst>
        </xdr:cNvPr>
        <xdr:cNvSpPr>
          <a:spLocks noChangeShapeType="1"/>
        </xdr:cNvSpPr>
      </xdr:nvSpPr>
      <xdr:spPr bwMode="auto">
        <a:xfrm>
          <a:off x="18554700" y="12544425"/>
          <a:ext cx="23812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editAs="oneCell">
    <xdr:from>
      <xdr:col>1</xdr:col>
      <xdr:colOff>54167</xdr:colOff>
      <xdr:row>56</xdr:row>
      <xdr:rowOff>86101</xdr:rowOff>
    </xdr:from>
    <xdr:to>
      <xdr:col>5</xdr:col>
      <xdr:colOff>602638</xdr:colOff>
      <xdr:row>57</xdr:row>
      <xdr:rowOff>163205</xdr:rowOff>
    </xdr:to>
    <xdr:pic>
      <xdr:nvPicPr>
        <xdr:cNvPr id="5" name="Bild 18" descr="Logo-VOLKSWAGEN-AKTIIEN">
          <a:extLst>
            <a:ext uri="{FF2B5EF4-FFF2-40B4-BE49-F238E27FC236}">
              <a16:creationId xmlns:a16="http://schemas.microsoft.com/office/drawing/2014/main" xmlns="" id="{00000000-0008-0000-0100-000005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416117" y="12525751"/>
          <a:ext cx="2024846" cy="29617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57150</xdr:colOff>
      <xdr:row>0</xdr:row>
      <xdr:rowOff>190499</xdr:rowOff>
    </xdr:from>
    <xdr:to>
      <xdr:col>20</xdr:col>
      <xdr:colOff>480528</xdr:colOff>
      <xdr:row>5</xdr:row>
      <xdr:rowOff>111124</xdr:rowOff>
    </xdr:to>
    <xdr:sp macro="" textlink="">
      <xdr:nvSpPr>
        <xdr:cNvPr id="6" name="Rectangle 869">
          <a:extLst>
            <a:ext uri="{FF2B5EF4-FFF2-40B4-BE49-F238E27FC236}">
              <a16:creationId xmlns:a16="http://schemas.microsoft.com/office/drawing/2014/main" xmlns="" id="{00000000-0008-0000-0100-000006000000}"/>
            </a:ext>
          </a:extLst>
        </xdr:cNvPr>
        <xdr:cNvSpPr>
          <a:spLocks noChangeArrowheads="1"/>
        </xdr:cNvSpPr>
      </xdr:nvSpPr>
      <xdr:spPr bwMode="auto">
        <a:xfrm>
          <a:off x="600075" y="190499"/>
          <a:ext cx="9872178" cy="1016000"/>
        </a:xfrm>
        <a:prstGeom prst="rect">
          <a:avLst/>
        </a:prstGeom>
        <a:solidFill>
          <a:srgbClr val="FFFFFF"/>
        </a:solidFill>
        <a:ln w="9525">
          <a:solidFill>
            <a:srgbClr val="000000"/>
          </a:solidFill>
          <a:miter lim="800000"/>
          <a:headEnd/>
          <a:tailEnd/>
        </a:ln>
        <a:effectLst/>
      </xdr:spPr>
      <xdr:txBody>
        <a:bodyPr vertOverflow="clip" wrap="square" lIns="64008" tIns="50292" rIns="0" bIns="0" anchor="ctr" upright="1"/>
        <a:lstStyle/>
        <a:p>
          <a:pPr algn="l" rtl="1">
            <a:defRPr sz="1000"/>
          </a:pPr>
          <a:r>
            <a:rPr lang="de-DE" sz="2800" b="1" i="0" strike="noStrike">
              <a:solidFill>
                <a:srgbClr val="000000"/>
              </a:solidFill>
              <a:latin typeface="Arial"/>
              <a:cs typeface="Arial"/>
            </a:rPr>
            <a:t>SOLDADURA AUTOMÁTICA</a:t>
          </a:r>
          <a:br>
            <a:rPr lang="de-DE" sz="2800" b="1" i="0" strike="noStrike">
              <a:solidFill>
                <a:srgbClr val="000000"/>
              </a:solidFill>
              <a:latin typeface="Arial"/>
              <a:cs typeface="Arial"/>
            </a:rPr>
          </a:br>
          <a:r>
            <a:rPr lang="de-DE" sz="2800" b="1" i="0" strike="noStrike">
              <a:solidFill>
                <a:srgbClr val="000000"/>
              </a:solidFill>
              <a:latin typeface="Arial"/>
              <a:cs typeface="Arial"/>
            </a:rPr>
            <a:t>GEOMETRIA</a:t>
          </a:r>
        </a:p>
      </xdr:txBody>
    </xdr:sp>
    <xdr:clientData fLocksWithSheet="0"/>
  </xdr:twoCellAnchor>
  <xdr:twoCellAnchor>
    <xdr:from>
      <xdr:col>31</xdr:col>
      <xdr:colOff>238126</xdr:colOff>
      <xdr:row>44</xdr:row>
      <xdr:rowOff>174625</xdr:rowOff>
    </xdr:from>
    <xdr:to>
      <xdr:col>37</xdr:col>
      <xdr:colOff>1</xdr:colOff>
      <xdr:row>52</xdr:row>
      <xdr:rowOff>4969</xdr:rowOff>
    </xdr:to>
    <xdr:sp macro="" textlink="">
      <xdr:nvSpPr>
        <xdr:cNvPr id="7" name="Text Box 14">
          <a:extLst>
            <a:ext uri="{FF2B5EF4-FFF2-40B4-BE49-F238E27FC236}">
              <a16:creationId xmlns:a16="http://schemas.microsoft.com/office/drawing/2014/main" xmlns="" id="{00000000-0008-0000-0100-000007000000}"/>
            </a:ext>
          </a:extLst>
        </xdr:cNvPr>
        <xdr:cNvSpPr txBox="1">
          <a:spLocks noChangeArrowheads="1"/>
        </xdr:cNvSpPr>
      </xdr:nvSpPr>
      <xdr:spPr bwMode="auto">
        <a:xfrm>
          <a:off x="14277976" y="9813925"/>
          <a:ext cx="4781549" cy="1563894"/>
        </a:xfrm>
        <a:prstGeom prst="rect">
          <a:avLst/>
        </a:prstGeom>
        <a:solidFill>
          <a:srgbClr val="FFFFFF"/>
        </a:solidFill>
        <a:ln w="9525">
          <a:solidFill>
            <a:srgbClr val="000000"/>
          </a:solidFill>
          <a:miter lim="800000"/>
          <a:headEnd/>
          <a:tailEnd/>
        </a:ln>
      </xdr:spPr>
      <xdr:txBody>
        <a:bodyPr vertOverflow="clip" wrap="square" lIns="54864" tIns="50292" rIns="54864" bIns="0" anchor="ctr" upright="1"/>
        <a:lstStyle/>
        <a:p>
          <a:pPr algn="ctr" rtl="1"/>
          <a:r>
            <a:rPr lang="de-DE" sz="2800" b="1" i="0">
              <a:effectLst/>
              <a:latin typeface="+mn-lt"/>
              <a:ea typeface="+mn-ea"/>
              <a:cs typeface="+mn-cs"/>
            </a:rPr>
            <a:t>Spotwelding plan / VW336  </a:t>
          </a:r>
        </a:p>
        <a:p>
          <a:pPr algn="ctr" rtl="1"/>
          <a:r>
            <a:rPr lang="de-DE" sz="2800" b="1" i="0">
              <a:effectLst/>
              <a:latin typeface="+mn-lt"/>
              <a:ea typeface="+mn-ea"/>
              <a:cs typeface="+mn-cs"/>
            </a:rPr>
            <a:t>AFO 1220</a:t>
          </a:r>
          <a:endParaRPr lang="pt-BR" sz="2800">
            <a:effectLst/>
          </a:endParaRPr>
        </a:p>
      </xdr:txBody>
    </xdr:sp>
    <xdr:clientData/>
  </xdr:twoCellAnchor>
  <xdr:twoCellAnchor>
    <xdr:from>
      <xdr:col>1</xdr:col>
      <xdr:colOff>15875</xdr:colOff>
      <xdr:row>41</xdr:row>
      <xdr:rowOff>130175</xdr:rowOff>
    </xdr:from>
    <xdr:to>
      <xdr:col>9</xdr:col>
      <xdr:colOff>342900</xdr:colOff>
      <xdr:row>52</xdr:row>
      <xdr:rowOff>19340</xdr:rowOff>
    </xdr:to>
    <xdr:sp macro="" textlink="">
      <xdr:nvSpPr>
        <xdr:cNvPr id="8" name="Rechteck 28">
          <a:extLst>
            <a:ext uri="{FF2B5EF4-FFF2-40B4-BE49-F238E27FC236}">
              <a16:creationId xmlns:a16="http://schemas.microsoft.com/office/drawing/2014/main" xmlns="" id="{00000000-0008-0000-0100-000008000000}"/>
            </a:ext>
          </a:extLst>
        </xdr:cNvPr>
        <xdr:cNvSpPr/>
      </xdr:nvSpPr>
      <xdr:spPr bwMode="auto">
        <a:xfrm>
          <a:off x="381000" y="9242425"/>
          <a:ext cx="3962400" cy="2302165"/>
        </a:xfrm>
        <a:prstGeom prst="rect">
          <a:avLst/>
        </a:prstGeom>
        <a:noFill/>
        <a:ln>
          <a:headEnd type="none" w="med" len="med"/>
          <a:tailEnd type="none" w="med" len="med"/>
        </a:ln>
      </xdr:spPr>
      <xdr:style>
        <a:lnRef idx="2">
          <a:schemeClr val="dk1"/>
        </a:lnRef>
        <a:fillRef idx="1">
          <a:schemeClr val="lt1"/>
        </a:fillRef>
        <a:effectRef idx="0">
          <a:schemeClr val="dk1"/>
        </a:effectRef>
        <a:fontRef idx="minor">
          <a:schemeClr val="dk1"/>
        </a:fontRef>
      </xdr:style>
      <xdr:txBody>
        <a:bodyPr vertOverflow="clip" horzOverflow="clip" wrap="square" lIns="91440" tIns="45720" rIns="91440" bIns="45720" rtlCol="0" anchor="t" upright="1"/>
        <a:lstStyle/>
        <a:p>
          <a:pPr algn="l"/>
          <a:endParaRPr lang="de-DE" sz="1100"/>
        </a:p>
      </xdr:txBody>
    </xdr:sp>
    <xdr:clientData/>
  </xdr:twoCellAnchor>
  <xdr:twoCellAnchor>
    <xdr:from>
      <xdr:col>13</xdr:col>
      <xdr:colOff>243446</xdr:colOff>
      <xdr:row>46</xdr:row>
      <xdr:rowOff>0</xdr:rowOff>
    </xdr:from>
    <xdr:to>
      <xdr:col>24</xdr:col>
      <xdr:colOff>272468</xdr:colOff>
      <xdr:row>47</xdr:row>
      <xdr:rowOff>55847</xdr:rowOff>
    </xdr:to>
    <xdr:sp macro="" textlink="">
      <xdr:nvSpPr>
        <xdr:cNvPr id="9" name="Text Box 147">
          <a:extLst>
            <a:ext uri="{FF2B5EF4-FFF2-40B4-BE49-F238E27FC236}">
              <a16:creationId xmlns:a16="http://schemas.microsoft.com/office/drawing/2014/main" xmlns="" id="{00000000-0008-0000-0100-000009000000}"/>
            </a:ext>
          </a:extLst>
        </xdr:cNvPr>
        <xdr:cNvSpPr txBox="1">
          <a:spLocks noChangeArrowheads="1"/>
        </xdr:cNvSpPr>
      </xdr:nvSpPr>
      <xdr:spPr bwMode="auto">
        <a:xfrm>
          <a:off x="6942696" y="10223500"/>
          <a:ext cx="4855022" cy="278097"/>
        </a:xfrm>
        <a:prstGeom prst="rect">
          <a:avLst/>
        </a:prstGeom>
        <a:noFill/>
        <a:ln w="9525">
          <a:noFill/>
          <a:miter lim="800000"/>
          <a:headEnd/>
          <a:tailEnd/>
        </a:ln>
      </xdr:spPr>
      <xdr:txBody>
        <a:bodyPr wrap="none" lIns="18288" tIns="22860" rIns="0" bIns="0" anchor="t" upright="1">
          <a:noAutofit/>
        </a:bodyPr>
        <a:lstStyle/>
        <a:p>
          <a:pPr algn="l" rtl="0">
            <a:defRPr sz="1000"/>
          </a:pPr>
          <a:r>
            <a:rPr lang="en-US" sz="2000" b="0" i="0" u="none" strike="noStrike" baseline="0">
              <a:solidFill>
                <a:srgbClr val="000000"/>
              </a:solidFill>
              <a:latin typeface="Arial"/>
              <a:cs typeface="Arial"/>
            </a:rPr>
            <a:t>6x GEO 1220R01</a:t>
          </a:r>
        </a:p>
      </xdr:txBody>
    </xdr:sp>
    <xdr:clientData/>
  </xdr:twoCellAnchor>
  <xdr:twoCellAnchor>
    <xdr:from>
      <xdr:col>13</xdr:col>
      <xdr:colOff>24493</xdr:colOff>
      <xdr:row>46</xdr:row>
      <xdr:rowOff>76200</xdr:rowOff>
    </xdr:from>
    <xdr:to>
      <xdr:col>13</xdr:col>
      <xdr:colOff>189594</xdr:colOff>
      <xdr:row>47</xdr:row>
      <xdr:rowOff>15629</xdr:rowOff>
    </xdr:to>
    <xdr:sp macro="" textlink="">
      <xdr:nvSpPr>
        <xdr:cNvPr id="10" name="Oval 96">
          <a:extLst>
            <a:ext uri="{FF2B5EF4-FFF2-40B4-BE49-F238E27FC236}">
              <a16:creationId xmlns:a16="http://schemas.microsoft.com/office/drawing/2014/main" xmlns="" id="{00000000-0008-0000-0100-00000A000000}"/>
            </a:ext>
          </a:extLst>
        </xdr:cNvPr>
        <xdr:cNvSpPr/>
      </xdr:nvSpPr>
      <xdr:spPr>
        <a:xfrm rot="10800000" flipH="1" flipV="1">
          <a:off x="6723743" y="10299700"/>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xdr:from>
      <xdr:col>3</xdr:col>
      <xdr:colOff>24493</xdr:colOff>
      <xdr:row>49</xdr:row>
      <xdr:rowOff>206375</xdr:rowOff>
    </xdr:from>
    <xdr:to>
      <xdr:col>8</xdr:col>
      <xdr:colOff>1091005</xdr:colOff>
      <xdr:row>51</xdr:row>
      <xdr:rowOff>130463</xdr:rowOff>
    </xdr:to>
    <xdr:sp macro="" textlink="">
      <xdr:nvSpPr>
        <xdr:cNvPr id="11" name="Textfeld 38">
          <a:extLst>
            <a:ext uri="{FF2B5EF4-FFF2-40B4-BE49-F238E27FC236}">
              <a16:creationId xmlns:a16="http://schemas.microsoft.com/office/drawing/2014/main" xmlns="" id="{00000000-0008-0000-0100-00000B000000}"/>
            </a:ext>
          </a:extLst>
        </xdr:cNvPr>
        <xdr:cNvSpPr txBox="1"/>
      </xdr:nvSpPr>
      <xdr:spPr>
        <a:xfrm>
          <a:off x="945243" y="11096625"/>
          <a:ext cx="2892137" cy="3527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pt-BR" sz="1800" b="0" i="0" baseline="0">
              <a:solidFill>
                <a:schemeClr val="dk1"/>
              </a:solidFill>
              <a:effectLst/>
              <a:latin typeface="+mn-lt"/>
              <a:ea typeface="+mn-ea"/>
              <a:cs typeface="+mn-cs"/>
            </a:rPr>
            <a:t>     66-59D 381004/123</a:t>
          </a:r>
          <a:endParaRPr lang="pt-BR" sz="1800">
            <a:effectLst/>
          </a:endParaRPr>
        </a:p>
      </xdr:txBody>
    </xdr:sp>
    <xdr:clientData/>
  </xdr:twoCellAnchor>
  <xdr:twoCellAnchor>
    <xdr:from>
      <xdr:col>3</xdr:col>
      <xdr:colOff>135617</xdr:colOff>
      <xdr:row>50</xdr:row>
      <xdr:rowOff>79375</xdr:rowOff>
    </xdr:from>
    <xdr:to>
      <xdr:col>3</xdr:col>
      <xdr:colOff>300718</xdr:colOff>
      <xdr:row>51</xdr:row>
      <xdr:rowOff>34679</xdr:rowOff>
    </xdr:to>
    <xdr:sp macro="" textlink="">
      <xdr:nvSpPr>
        <xdr:cNvPr id="12" name="Oval 96">
          <a:extLst>
            <a:ext uri="{FF2B5EF4-FFF2-40B4-BE49-F238E27FC236}">
              <a16:creationId xmlns:a16="http://schemas.microsoft.com/office/drawing/2014/main" xmlns="" id="{00000000-0008-0000-0100-00000C000000}"/>
            </a:ext>
          </a:extLst>
        </xdr:cNvPr>
        <xdr:cNvSpPr/>
      </xdr:nvSpPr>
      <xdr:spPr>
        <a:xfrm rot="10800000" flipH="1" flipV="1">
          <a:off x="1056367" y="11191875"/>
          <a:ext cx="165101" cy="161679"/>
        </a:xfrm>
        <a:prstGeom prst="ellipse">
          <a:avLst/>
        </a:prstGeom>
        <a:solidFill>
          <a:srgbClr val="FF0000"/>
        </a:solidFill>
        <a:ln w="31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clientData/>
  </xdr:twoCellAnchor>
  <xdr:twoCellAnchor editAs="oneCell">
    <xdr:from>
      <xdr:col>2</xdr:col>
      <xdr:colOff>147194</xdr:colOff>
      <xdr:row>42</xdr:row>
      <xdr:rowOff>142875</xdr:rowOff>
    </xdr:from>
    <xdr:to>
      <xdr:col>8</xdr:col>
      <xdr:colOff>1053853</xdr:colOff>
      <xdr:row>48</xdr:row>
      <xdr:rowOff>190500</xdr:rowOff>
    </xdr:to>
    <xdr:pic>
      <xdr:nvPicPr>
        <xdr:cNvPr id="14" name="Imagem 13">
          <a:extLst>
            <a:ext uri="{FF2B5EF4-FFF2-40B4-BE49-F238E27FC236}">
              <a16:creationId xmlns:a16="http://schemas.microsoft.com/office/drawing/2014/main" xmlns="" id="{00000000-0008-0000-0100-00000E000000}"/>
            </a:ext>
          </a:extLst>
        </xdr:cNvPr>
        <xdr:cNvPicPr>
          <a:picLocks noChangeAspect="1"/>
        </xdr:cNvPicPr>
      </xdr:nvPicPr>
      <xdr:blipFill>
        <a:blip xmlns:r="http://schemas.openxmlformats.org/officeDocument/2006/relationships" r:embed="rId2"/>
        <a:stretch>
          <a:fillRect/>
        </a:stretch>
      </xdr:blipFill>
      <xdr:spPr>
        <a:xfrm>
          <a:off x="686944" y="9477375"/>
          <a:ext cx="3113284" cy="1381125"/>
        </a:xfrm>
        <a:prstGeom prst="rect">
          <a:avLst/>
        </a:prstGeom>
      </xdr:spPr>
    </xdr:pic>
    <xdr:clientData/>
  </xdr:twoCellAnchor>
  <xdr:twoCellAnchor editAs="oneCell">
    <xdr:from>
      <xdr:col>8</xdr:col>
      <xdr:colOff>111125</xdr:colOff>
      <xdr:row>9</xdr:row>
      <xdr:rowOff>190500</xdr:rowOff>
    </xdr:from>
    <xdr:to>
      <xdr:col>31</xdr:col>
      <xdr:colOff>1317625</xdr:colOff>
      <xdr:row>37</xdr:row>
      <xdr:rowOff>19676</xdr:rowOff>
    </xdr:to>
    <xdr:pic>
      <xdr:nvPicPr>
        <xdr:cNvPr id="16" name="Imagem 15"/>
        <xdr:cNvPicPr>
          <a:picLocks noChangeAspect="1"/>
        </xdr:cNvPicPr>
      </xdr:nvPicPr>
      <xdr:blipFill>
        <a:blip xmlns:r="http://schemas.openxmlformats.org/officeDocument/2006/relationships" r:embed="rId3"/>
        <a:stretch>
          <a:fillRect/>
        </a:stretch>
      </xdr:blipFill>
      <xdr:spPr>
        <a:xfrm>
          <a:off x="2857500" y="2190750"/>
          <a:ext cx="12477750" cy="6052176"/>
        </a:xfrm>
        <a:prstGeom prst="rect">
          <a:avLst/>
        </a:prstGeom>
      </xdr:spPr>
    </xdr:pic>
    <xdr:clientData/>
  </xdr:twoCellAnchor>
  <xdr:twoCellAnchor editAs="oneCell">
    <xdr:from>
      <xdr:col>5</xdr:col>
      <xdr:colOff>437243</xdr:colOff>
      <xdr:row>8</xdr:row>
      <xdr:rowOff>47624</xdr:rowOff>
    </xdr:from>
    <xdr:to>
      <xdr:col>10</xdr:col>
      <xdr:colOff>628089</xdr:colOff>
      <xdr:row>15</xdr:row>
      <xdr:rowOff>63499</xdr:rowOff>
    </xdr:to>
    <xdr:pic>
      <xdr:nvPicPr>
        <xdr:cNvPr id="15" name="Imagem 14">
          <a:extLst>
            <a:ext uri="{FF2B5EF4-FFF2-40B4-BE49-F238E27FC236}">
              <a16:creationId xmlns:a16="http://schemas.microsoft.com/office/drawing/2014/main" xmlns="" id="{00000000-0008-0000-0100-00000F000000}"/>
            </a:ext>
          </a:extLst>
        </xdr:cNvPr>
        <xdr:cNvPicPr>
          <a:picLocks noChangeAspect="1"/>
        </xdr:cNvPicPr>
      </xdr:nvPicPr>
      <xdr:blipFill>
        <a:blip xmlns:r="http://schemas.openxmlformats.org/officeDocument/2006/relationships" r:embed="rId4"/>
        <a:stretch>
          <a:fillRect/>
        </a:stretch>
      </xdr:blipFill>
      <xdr:spPr>
        <a:xfrm>
          <a:off x="2278743" y="1825624"/>
          <a:ext cx="2699096" cy="15716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39</xdr:col>
      <xdr:colOff>190500</xdr:colOff>
      <xdr:row>49</xdr:row>
      <xdr:rowOff>142875</xdr:rowOff>
    </xdr:from>
    <xdr:to>
      <xdr:col>39</xdr:col>
      <xdr:colOff>447675</xdr:colOff>
      <xdr:row>49</xdr:row>
      <xdr:rowOff>142875</xdr:rowOff>
    </xdr:to>
    <xdr:sp macro="" textlink="">
      <xdr:nvSpPr>
        <xdr:cNvPr id="93155" name="Line 7">
          <a:extLst>
            <a:ext uri="{FF2B5EF4-FFF2-40B4-BE49-F238E27FC236}">
              <a16:creationId xmlns:a16="http://schemas.microsoft.com/office/drawing/2014/main" xmlns="" id="{00000000-0008-0000-0200-0000E36B0100}"/>
            </a:ext>
          </a:extLst>
        </xdr:cNvPr>
        <xdr:cNvSpPr>
          <a:spLocks noChangeShapeType="1"/>
        </xdr:cNvSpPr>
      </xdr:nvSpPr>
      <xdr:spPr bwMode="auto">
        <a:xfrm>
          <a:off x="34042350" y="18249900"/>
          <a:ext cx="257175" cy="0"/>
        </a:xfrm>
        <a:prstGeom prst="line">
          <a:avLst/>
        </a:prstGeom>
        <a:noFill/>
        <a:ln w="9525">
          <a:solidFill>
            <a:srgbClr val="000000"/>
          </a:solidFill>
          <a:round/>
          <a:headEnd/>
          <a:tailEnd type="triangle" w="sm" len="med"/>
        </a:ln>
        <a:extLst>
          <a:ext uri="{909E8E84-426E-40DD-AFC4-6F175D3DCCD1}">
            <a14:hiddenFill xmlns:a14="http://schemas.microsoft.com/office/drawing/2010/main">
              <a:noFill/>
            </a14:hiddenFill>
          </a:ext>
        </a:extLst>
      </xdr:spPr>
    </xdr:sp>
    <xdr:clientData/>
  </xdr:twoCellAnchor>
  <xdr:twoCellAnchor>
    <xdr:from>
      <xdr:col>33</xdr:col>
      <xdr:colOff>0</xdr:colOff>
      <xdr:row>51</xdr:row>
      <xdr:rowOff>0</xdr:rowOff>
    </xdr:from>
    <xdr:to>
      <xdr:col>33</xdr:col>
      <xdr:colOff>0</xdr:colOff>
      <xdr:row>51</xdr:row>
      <xdr:rowOff>0</xdr:rowOff>
    </xdr:to>
    <xdr:sp macro="" textlink="">
      <xdr:nvSpPr>
        <xdr:cNvPr id="93156" name="Oval 8">
          <a:extLst>
            <a:ext uri="{FF2B5EF4-FFF2-40B4-BE49-F238E27FC236}">
              <a16:creationId xmlns:a16="http://schemas.microsoft.com/office/drawing/2014/main" xmlns="" id="{00000000-0008-0000-0200-0000E46B0100}"/>
            </a:ext>
          </a:extLst>
        </xdr:cNvPr>
        <xdr:cNvSpPr>
          <a:spLocks noChangeArrowheads="1"/>
        </xdr:cNvSpPr>
      </xdr:nvSpPr>
      <xdr:spPr bwMode="auto">
        <a:xfrm>
          <a:off x="29232225" y="18602325"/>
          <a:ext cx="0" cy="0"/>
        </a:xfrm>
        <a:prstGeom prst="ellipse">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xdr:from>
          <xdr:col>0</xdr:col>
          <xdr:colOff>76200</xdr:colOff>
          <xdr:row>0</xdr:row>
          <xdr:rowOff>76200</xdr:rowOff>
        </xdr:from>
        <xdr:to>
          <xdr:col>0</xdr:col>
          <xdr:colOff>85725</xdr:colOff>
          <xdr:row>0</xdr:row>
          <xdr:rowOff>76200</xdr:rowOff>
        </xdr:to>
        <xdr:sp macro="" textlink="">
          <xdr:nvSpPr>
            <xdr:cNvPr id="77825" name="Object 1" hidden="1">
              <a:extLst>
                <a:ext uri="{63B3BB69-23CF-44E3-9099-C40C66FF867C}">
                  <a14:compatExt spid="_x0000_s77825"/>
                </a:ext>
                <a:ext uri="{FF2B5EF4-FFF2-40B4-BE49-F238E27FC236}">
                  <a16:creationId xmlns:a16="http://schemas.microsoft.com/office/drawing/2014/main" xmlns="" id="{00000000-0008-0000-0200-0000013001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editAs="oneCell">
    <xdr:from>
      <xdr:col>2</xdr:col>
      <xdr:colOff>988155</xdr:colOff>
      <xdr:row>47</xdr:row>
      <xdr:rowOff>108535</xdr:rowOff>
    </xdr:from>
    <xdr:to>
      <xdr:col>5</xdr:col>
      <xdr:colOff>524507</xdr:colOff>
      <xdr:row>50</xdr:row>
      <xdr:rowOff>97701</xdr:rowOff>
    </xdr:to>
    <xdr:pic>
      <xdr:nvPicPr>
        <xdr:cNvPr id="12" name="Bild 18" descr="Logo-VOLKSWAGEN-AKTIIEN">
          <a:extLst>
            <a:ext uri="{FF2B5EF4-FFF2-40B4-BE49-F238E27FC236}">
              <a16:creationId xmlns:a16="http://schemas.microsoft.com/office/drawing/2014/main" xmlns="" id="{00000000-0008-0000-0200-00000C000000}"/>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b="39588"/>
        <a:stretch/>
      </xdr:blipFill>
      <xdr:spPr bwMode="auto">
        <a:xfrm>
          <a:off x="1317200" y="17651853"/>
          <a:ext cx="3159662" cy="45675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139700</xdr:colOff>
      <xdr:row>1</xdr:row>
      <xdr:rowOff>87689</xdr:rowOff>
    </xdr:from>
    <xdr:to>
      <xdr:col>15</xdr:col>
      <xdr:colOff>650285</xdr:colOff>
      <xdr:row>21</xdr:row>
      <xdr:rowOff>54430</xdr:rowOff>
    </xdr:to>
    <xdr:sp macro="" textlink="">
      <xdr:nvSpPr>
        <xdr:cNvPr id="3" name="Textfeld 2">
          <a:extLst>
            <a:ext uri="{FF2B5EF4-FFF2-40B4-BE49-F238E27FC236}">
              <a16:creationId xmlns:a16="http://schemas.microsoft.com/office/drawing/2014/main" xmlns="" id="{00000000-0008-0000-0500-000003000000}"/>
            </a:ext>
          </a:extLst>
        </xdr:cNvPr>
        <xdr:cNvSpPr txBox="1"/>
      </xdr:nvSpPr>
      <xdr:spPr>
        <a:xfrm>
          <a:off x="7759700" y="563939"/>
          <a:ext cx="4320585" cy="324606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Werkstoffbezeichnung:</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den Werkstofffeldern (Spalten Q, T und W) ist für Bleche nur die </a:t>
          </a:r>
          <a:r>
            <a:rPr lang="de-DE" sz="2000" baseline="0">
              <a:solidFill>
                <a:schemeClr val="dk1"/>
              </a:solidFill>
              <a:latin typeface="+mn-lt"/>
              <a:ea typeface="+mn-ea"/>
              <a:cs typeface="+mn-cs"/>
            </a:rPr>
            <a:t>Materialbezeichnung nach VW50065 + TL 4225 zulässig. Es können in der "Materialliste" bis zu 4 Sonderwerkstoffe mit Streckgrenze hinterlegt werden. Alle Zu- oder Abschläge für höchstfeste Bleche werden automatisch berechnet. </a:t>
          </a:r>
          <a:endParaRPr lang="de-DE" sz="1100"/>
        </a:p>
      </xdr:txBody>
    </xdr:sp>
    <xdr:clientData/>
  </xdr:twoCellAnchor>
  <mc:AlternateContent xmlns:mc="http://schemas.openxmlformats.org/markup-compatibility/2006">
    <mc:Choice xmlns:a14="http://schemas.microsoft.com/office/drawing/2010/main" Requires="a14">
      <xdr:twoCellAnchor editAs="oneCell">
        <xdr:from>
          <xdr:col>0</xdr:col>
          <xdr:colOff>209550</xdr:colOff>
          <xdr:row>2</xdr:row>
          <xdr:rowOff>19050</xdr:rowOff>
        </xdr:from>
        <xdr:to>
          <xdr:col>9</xdr:col>
          <xdr:colOff>323850</xdr:colOff>
          <xdr:row>61</xdr:row>
          <xdr:rowOff>38100</xdr:rowOff>
        </xdr:to>
        <xdr:sp macro="" textlink="">
          <xdr:nvSpPr>
            <xdr:cNvPr id="81921" name="Object 1" hidden="1">
              <a:extLst>
                <a:ext uri="{63B3BB69-23CF-44E3-9099-C40C66FF867C}">
                  <a14:compatExt spid="_x0000_s81921"/>
                </a:ext>
                <a:ext uri="{FF2B5EF4-FFF2-40B4-BE49-F238E27FC236}">
                  <a16:creationId xmlns:a16="http://schemas.microsoft.com/office/drawing/2014/main" xmlns="" id="{00000000-0008-0000-0500-0000014001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0</xdr:col>
      <xdr:colOff>466603</xdr:colOff>
      <xdr:row>62</xdr:row>
      <xdr:rowOff>134834</xdr:rowOff>
    </xdr:from>
    <xdr:to>
      <xdr:col>9</xdr:col>
      <xdr:colOff>1237</xdr:colOff>
      <xdr:row>90</xdr:row>
      <xdr:rowOff>87829</xdr:rowOff>
    </xdr:to>
    <xdr:grpSp>
      <xdr:nvGrpSpPr>
        <xdr:cNvPr id="20" name="Gruppieren 19">
          <a:extLst>
            <a:ext uri="{FF2B5EF4-FFF2-40B4-BE49-F238E27FC236}">
              <a16:creationId xmlns:a16="http://schemas.microsoft.com/office/drawing/2014/main" xmlns="" id="{00000000-0008-0000-0500-000014000000}"/>
            </a:ext>
          </a:extLst>
        </xdr:cNvPr>
        <xdr:cNvGrpSpPr/>
      </xdr:nvGrpSpPr>
      <xdr:grpSpPr>
        <a:xfrm>
          <a:off x="466603" y="10144743"/>
          <a:ext cx="6392634" cy="4317177"/>
          <a:chOff x="1856656" y="1772816"/>
          <a:chExt cx="4176464" cy="3096344"/>
        </a:xfrm>
      </xdr:grpSpPr>
      <xdr:sp macro="" textlink="">
        <xdr:nvSpPr>
          <xdr:cNvPr id="21" name="Rechteck 20">
            <a:extLst>
              <a:ext uri="{FF2B5EF4-FFF2-40B4-BE49-F238E27FC236}">
                <a16:creationId xmlns:a16="http://schemas.microsoft.com/office/drawing/2014/main" xmlns="" id="{00000000-0008-0000-0500-000015000000}"/>
              </a:ext>
            </a:extLst>
          </xdr:cNvPr>
          <xdr:cNvSpPr/>
        </xdr:nvSpPr>
        <xdr:spPr bwMode="auto">
          <a:xfrm>
            <a:off x="1856656" y="1772816"/>
            <a:ext cx="4176464" cy="3096344"/>
          </a:xfrm>
          <a:prstGeom prst="rect">
            <a:avLst/>
          </a:prstGeom>
          <a:solidFill>
            <a:schemeClr val="bg1"/>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grpSp>
        <xdr:nvGrpSpPr>
          <xdr:cNvPr id="22" name="Gruppieren 21">
            <a:extLst>
              <a:ext uri="{FF2B5EF4-FFF2-40B4-BE49-F238E27FC236}">
                <a16:creationId xmlns:a16="http://schemas.microsoft.com/office/drawing/2014/main" xmlns="" id="{00000000-0008-0000-0500-000016000000}"/>
              </a:ext>
            </a:extLst>
          </xdr:cNvPr>
          <xdr:cNvGrpSpPr/>
        </xdr:nvGrpSpPr>
        <xdr:grpSpPr>
          <a:xfrm>
            <a:off x="1896669" y="1844824"/>
            <a:ext cx="4136451" cy="2952328"/>
            <a:chOff x="1896669" y="1844824"/>
            <a:chExt cx="4136451" cy="2952328"/>
          </a:xfrm>
        </xdr:grpSpPr>
        <xdr:sp macro="" textlink="">
          <xdr:nvSpPr>
            <xdr:cNvPr id="23" name="Rechteck 22">
              <a:extLst>
                <a:ext uri="{FF2B5EF4-FFF2-40B4-BE49-F238E27FC236}">
                  <a16:creationId xmlns:a16="http://schemas.microsoft.com/office/drawing/2014/main" xmlns="" id="{00000000-0008-0000-0500-000017000000}"/>
                </a:ext>
              </a:extLst>
            </xdr:cNvPr>
            <xdr:cNvSpPr/>
          </xdr:nvSpPr>
          <xdr:spPr bwMode="auto">
            <a:xfrm>
              <a:off x="2000672" y="3717032"/>
              <a:ext cx="1368152" cy="1080120"/>
            </a:xfrm>
            <a:prstGeom prst="rect">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rgbClr val="FF0000"/>
                </a:solidFill>
                <a:effectLst/>
                <a:latin typeface="Arial" charset="0"/>
              </a:endParaRPr>
            </a:p>
          </xdr:txBody>
        </xdr:sp>
        <xdr:sp macro="" textlink="">
          <xdr:nvSpPr>
            <xdr:cNvPr id="24" name="Ellipse 23">
              <a:extLst>
                <a:ext uri="{FF2B5EF4-FFF2-40B4-BE49-F238E27FC236}">
                  <a16:creationId xmlns:a16="http://schemas.microsoft.com/office/drawing/2014/main" xmlns="" id="{00000000-0008-0000-0500-000018000000}"/>
                </a:ext>
              </a:extLst>
            </xdr:cNvPr>
            <xdr:cNvSpPr/>
          </xdr:nvSpPr>
          <xdr:spPr bwMode="auto">
            <a:xfrm>
              <a:off x="2000672" y="3032956"/>
              <a:ext cx="1368152" cy="1368152"/>
            </a:xfrm>
            <a:prstGeom prst="ellipse">
              <a:avLst/>
            </a:prstGeom>
            <a:solidFill>
              <a:srgbClr val="FFC000"/>
            </a:solidFill>
            <a:ln w="9525" cap="flat" cmpd="sng" algn="ctr">
              <a:no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sp macro="" textlink="">
          <xdr:nvSpPr>
            <xdr:cNvPr id="25" name="Mond 24">
              <a:extLst>
                <a:ext uri="{FF2B5EF4-FFF2-40B4-BE49-F238E27FC236}">
                  <a16:creationId xmlns:a16="http://schemas.microsoft.com/office/drawing/2014/main" xmlns="" id="{00000000-0008-0000-0500-000019000000}"/>
                </a:ext>
              </a:extLst>
            </xdr:cNvPr>
            <xdr:cNvSpPr/>
          </xdr:nvSpPr>
          <xdr:spPr bwMode="auto">
            <a:xfrm rot="5400000">
              <a:off x="2540732" y="2290106"/>
              <a:ext cx="288032" cy="1576158"/>
            </a:xfrm>
            <a:prstGeom prst="moon">
              <a:avLst/>
            </a:prstGeom>
            <a:solidFill>
              <a:schemeClr val="bg1"/>
            </a:solidFill>
            <a:ln w="9525" cap="flat" cmpd="sng" algn="ctr">
              <a:solidFill>
                <a:schemeClr val="bg1"/>
              </a:solidFill>
              <a:prstDash val="solid"/>
              <a:round/>
              <a:headEnd type="none" w="med" len="med"/>
              <a:tailEnd type="none" w="med" len="med"/>
            </a:ln>
            <a:effectLst/>
          </xdr:spPr>
          <xdr:txBody>
            <a:bodyPr rot="0" spcFirstLastPara="0" vert="horz" wrap="square" lIns="0" tIns="0" rIns="0" bIns="0" numCol="1" spcCol="0" rtlCol="0" fromWordArt="0" anchor="t" anchorCtr="0" forceAA="0" compatLnSpc="1">
              <a:prstTxWarp prst="textNoShape">
                <a:avLst/>
              </a:prstTxWarp>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0" marR="0" indent="0" algn="l" defTabSz="674688" rtl="0" eaLnBrk="1" fontAlgn="base" latinLnBrk="0" hangingPunct="1">
                <a:lnSpc>
                  <a:spcPct val="100000"/>
                </a:lnSpc>
                <a:spcBef>
                  <a:spcPct val="50000"/>
                </a:spcBef>
                <a:spcAft>
                  <a:spcPct val="0"/>
                </a:spcAft>
                <a:buClrTx/>
                <a:buSzTx/>
                <a:buFontTx/>
                <a:buNone/>
                <a:tabLst/>
              </a:pPr>
              <a:endParaRPr kumimoji="0" lang="de-DE" sz="1300" b="0" i="0" u="none" strike="noStrike" cap="none" normalizeH="0" baseline="0">
                <a:ln>
                  <a:noFill/>
                </a:ln>
                <a:solidFill>
                  <a:schemeClr val="tx1"/>
                </a:solidFill>
                <a:effectLst/>
                <a:latin typeface="Arial" charset="0"/>
              </a:endParaRPr>
            </a:p>
          </xdr:txBody>
        </xdr:sp>
        <xdr:cxnSp macro="">
          <xdr:nvCxnSpPr>
            <xdr:cNvPr id="26" name="Gerade Verbindung 25">
              <a:extLst>
                <a:ext uri="{FF2B5EF4-FFF2-40B4-BE49-F238E27FC236}">
                  <a16:creationId xmlns:a16="http://schemas.microsoft.com/office/drawing/2014/main" xmlns="" id="{00000000-0008-0000-0500-00001A000000}"/>
                </a:ext>
              </a:extLst>
            </xdr:cNvPr>
            <xdr:cNvCxnSpPr/>
          </xdr:nvCxnSpPr>
          <xdr:spPr bwMode="auto">
            <a:xfrm flipV="1">
              <a:off x="2386474" y="3100411"/>
              <a:ext cx="0" cy="638846"/>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7" name="Gerade Verbindung 26">
              <a:extLst>
                <a:ext uri="{FF2B5EF4-FFF2-40B4-BE49-F238E27FC236}">
                  <a16:creationId xmlns:a16="http://schemas.microsoft.com/office/drawing/2014/main" xmlns="" id="{00000000-0008-0000-0500-00001B000000}"/>
                </a:ext>
              </a:extLst>
            </xdr:cNvPr>
            <xdr:cNvCxnSpPr/>
          </xdr:nvCxnSpPr>
          <xdr:spPr bwMode="auto">
            <a:xfrm>
              <a:off x="2971701" y="3094060"/>
              <a:ext cx="0" cy="638847"/>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28" name="Gerade Verbindung mit Pfeil 27">
              <a:extLst>
                <a:ext uri="{FF2B5EF4-FFF2-40B4-BE49-F238E27FC236}">
                  <a16:creationId xmlns:a16="http://schemas.microsoft.com/office/drawing/2014/main" xmlns="" id="{00000000-0008-0000-0500-00001C000000}"/>
                </a:ext>
              </a:extLst>
            </xdr:cNvPr>
            <xdr:cNvCxnSpPr/>
          </xdr:nvCxnSpPr>
          <xdr:spPr bwMode="auto">
            <a:xfrm>
              <a:off x="2386474" y="3645024"/>
              <a:ext cx="585227"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29" name="Textfeld 20">
              <a:extLst>
                <a:ext uri="{FF2B5EF4-FFF2-40B4-BE49-F238E27FC236}">
                  <a16:creationId xmlns:a16="http://schemas.microsoft.com/office/drawing/2014/main" xmlns="" id="{00000000-0008-0000-0500-00001D000000}"/>
                </a:ext>
              </a:extLst>
            </xdr:cNvPr>
            <xdr:cNvSpPr txBox="1"/>
          </xdr:nvSpPr>
          <xdr:spPr>
            <a:xfrm>
              <a:off x="2432720" y="3356992"/>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AF</a:t>
              </a:r>
            </a:p>
          </xdr:txBody>
        </xdr:sp>
        <xdr:cxnSp macro="">
          <xdr:nvCxnSpPr>
            <xdr:cNvPr id="30" name="Gerade Verbindung mit Pfeil 29">
              <a:extLst>
                <a:ext uri="{FF2B5EF4-FFF2-40B4-BE49-F238E27FC236}">
                  <a16:creationId xmlns:a16="http://schemas.microsoft.com/office/drawing/2014/main" xmlns="" id="{00000000-0008-0000-0500-00001E000000}"/>
                </a:ext>
              </a:extLst>
            </xdr:cNvPr>
            <xdr:cNvCxnSpPr>
              <a:endCxn id="25" idx="3"/>
            </xdr:cNvCxnSpPr>
          </xdr:nvCxnSpPr>
          <xdr:spPr bwMode="auto">
            <a:xfrm flipH="1">
              <a:off x="2684748" y="2708920"/>
              <a:ext cx="252028" cy="369265"/>
            </a:xfrm>
            <a:prstGeom prst="straightConnector1">
              <a:avLst/>
            </a:prstGeom>
            <a:solidFill>
              <a:schemeClr val="accent1"/>
            </a:solidFill>
            <a:ln w="9525" cap="flat" cmpd="sng" algn="ctr">
              <a:solidFill>
                <a:schemeClr val="tx1"/>
              </a:solidFill>
              <a:prstDash val="solid"/>
              <a:round/>
              <a:headEnd type="none" w="med" len="med"/>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cxnSp macro="">
          <xdr:nvCxnSpPr>
            <xdr:cNvPr id="31" name="Gerade Verbindung 30">
              <a:extLst>
                <a:ext uri="{FF2B5EF4-FFF2-40B4-BE49-F238E27FC236}">
                  <a16:creationId xmlns:a16="http://schemas.microsoft.com/office/drawing/2014/main" xmlns="" id="{00000000-0008-0000-0500-00001F000000}"/>
                </a:ext>
              </a:extLst>
            </xdr:cNvPr>
            <xdr:cNvCxnSpPr/>
          </xdr:nvCxnSpPr>
          <xdr:spPr bwMode="auto">
            <a:xfrm>
              <a:off x="2936776" y="2708920"/>
              <a:ext cx="720080" cy="0"/>
            </a:xfrm>
            <a:prstGeom prst="line">
              <a:avLst/>
            </a:prstGeom>
            <a:solidFill>
              <a:schemeClr val="accent1"/>
            </a:solidFill>
            <a:ln w="9525" cap="flat" cmpd="sng" algn="ctr">
              <a:solidFill>
                <a:schemeClr val="tx1"/>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2" name="Textfeld 35">
              <a:extLst>
                <a:ext uri="{FF2B5EF4-FFF2-40B4-BE49-F238E27FC236}">
                  <a16:creationId xmlns:a16="http://schemas.microsoft.com/office/drawing/2014/main" xmlns="" id="{00000000-0008-0000-0500-000020000000}"/>
                </a:ext>
              </a:extLst>
            </xdr:cNvPr>
            <xdr:cNvSpPr txBox="1"/>
          </xdr:nvSpPr>
          <xdr:spPr>
            <a:xfrm>
              <a:off x="3089176" y="24208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R</a:t>
              </a:r>
            </a:p>
          </xdr:txBody>
        </xdr:sp>
        <xdr:cxnSp macro="">
          <xdr:nvCxnSpPr>
            <xdr:cNvPr id="33" name="Gerade Verbindung mit Pfeil 32">
              <a:extLst>
                <a:ext uri="{FF2B5EF4-FFF2-40B4-BE49-F238E27FC236}">
                  <a16:creationId xmlns:a16="http://schemas.microsoft.com/office/drawing/2014/main" xmlns="" id="{00000000-0008-0000-0500-000021000000}"/>
                </a:ext>
              </a:extLst>
            </xdr:cNvPr>
            <xdr:cNvCxnSpPr/>
          </xdr:nvCxnSpPr>
          <xdr:spPr bwMode="auto">
            <a:xfrm>
              <a:off x="2000672" y="4509120"/>
              <a:ext cx="1368152" cy="0"/>
            </a:xfrm>
            <a:prstGeom prst="straightConnector1">
              <a:avLst/>
            </a:prstGeom>
            <a:solidFill>
              <a:schemeClr val="accent1"/>
            </a:solidFill>
            <a:ln w="9525" cap="flat" cmpd="sng" algn="ctr">
              <a:solidFill>
                <a:schemeClr val="tx1"/>
              </a:solidFill>
              <a:prstDash val="solid"/>
              <a:round/>
              <a:headEnd type="arrow"/>
              <a:tailEnd type="arrow"/>
            </a:ln>
            <a:effectLst/>
            <a:extLst>
              <a:ext uri="{AF507438-7753-43E0-B8FC-AC1667EBCBE1}">
                <a14:hiddenEffects xmlns:a14="http://schemas.microsoft.com/office/drawing/2010/main">
                  <a:effectLst>
                    <a:outerShdw dist="35921" dir="2700000" algn="ctr" rotWithShape="0">
                      <a:schemeClr val="bg2"/>
                    </a:outerShdw>
                  </a:effectLst>
                </a14:hiddenEffects>
              </a:ext>
            </a:extLst>
          </xdr:spPr>
        </xdr:cxnSp>
        <xdr:sp macro="" textlink="">
          <xdr:nvSpPr>
            <xdr:cNvPr id="34" name="Textfeld 38">
              <a:extLst>
                <a:ext uri="{FF2B5EF4-FFF2-40B4-BE49-F238E27FC236}">
                  <a16:creationId xmlns:a16="http://schemas.microsoft.com/office/drawing/2014/main" xmlns="" id="{00000000-0008-0000-0500-000022000000}"/>
                </a:ext>
              </a:extLst>
            </xdr:cNvPr>
            <xdr:cNvSpPr txBox="1"/>
          </xdr:nvSpPr>
          <xdr:spPr>
            <a:xfrm>
              <a:off x="2427059" y="4221088"/>
              <a:ext cx="504056" cy="288032"/>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algn="ctr"/>
              <a:r>
                <a:rPr lang="de-DE" sz="1800"/>
                <a:t>D</a:t>
              </a:r>
            </a:p>
          </xdr:txBody>
        </xdr:sp>
        <xdr:sp macro="" textlink="">
          <xdr:nvSpPr>
            <xdr:cNvPr id="35" name="Textfeld 30">
              <a:extLst>
                <a:ext uri="{FF2B5EF4-FFF2-40B4-BE49-F238E27FC236}">
                  <a16:creationId xmlns:a16="http://schemas.microsoft.com/office/drawing/2014/main" xmlns="" id="{00000000-0008-0000-0500-000023000000}"/>
                </a:ext>
              </a:extLst>
            </xdr:cNvPr>
            <xdr:cNvSpPr txBox="1"/>
          </xdr:nvSpPr>
          <xdr:spPr>
            <a:xfrm>
              <a:off x="3557662" y="3501008"/>
              <a:ext cx="2475458" cy="1296143"/>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pPr marL="450850" indent="-450850"/>
              <a:r>
                <a:rPr lang="de-DE" sz="1200"/>
                <a:t>AF: 	Arbeitsflächendurchmesser</a:t>
              </a:r>
              <a:br>
                <a:rPr lang="de-DE" sz="1200"/>
              </a:br>
              <a:r>
                <a:rPr lang="de-DE" sz="1200"/>
                <a:t>Electrode Tip Diameter</a:t>
              </a:r>
            </a:p>
            <a:p>
              <a:pPr marL="450850" indent="-450850"/>
              <a:r>
                <a:rPr lang="de-DE" sz="1200"/>
                <a:t>R:	Arbeitsflächenradius</a:t>
              </a:r>
              <a:br>
                <a:rPr lang="de-DE" sz="1200"/>
              </a:br>
              <a:r>
                <a:rPr lang="de-DE" sz="1200"/>
                <a:t>Electrode Tip Radius</a:t>
              </a:r>
            </a:p>
            <a:p>
              <a:pPr marL="450850" indent="-450850"/>
              <a:r>
                <a:rPr lang="de-DE" sz="1200"/>
                <a:t>D:	Elektrodendurchmesser</a:t>
              </a:r>
              <a:br>
                <a:rPr lang="de-DE" sz="1200"/>
              </a:br>
              <a:r>
                <a:rPr lang="de-DE" sz="1200"/>
                <a:t>Electrode Diameter</a:t>
              </a:r>
            </a:p>
          </xdr:txBody>
        </xdr:sp>
        <xdr:sp macro="" textlink="">
          <xdr:nvSpPr>
            <xdr:cNvPr id="36" name="Textfeld 31">
              <a:extLst>
                <a:ext uri="{FF2B5EF4-FFF2-40B4-BE49-F238E27FC236}">
                  <a16:creationId xmlns:a16="http://schemas.microsoft.com/office/drawing/2014/main" xmlns="" id="{00000000-0008-0000-0500-000024000000}"/>
                </a:ext>
              </a:extLst>
            </xdr:cNvPr>
            <xdr:cNvSpPr txBox="1"/>
          </xdr:nvSpPr>
          <xdr:spPr>
            <a:xfrm>
              <a:off x="2000672" y="1844824"/>
              <a:ext cx="3888432" cy="576064"/>
            </a:xfrm>
            <a:prstGeom prst="rect">
              <a:avLst/>
            </a:prstGeom>
            <a:noFill/>
          </xdr:spPr>
          <xdr:txBody>
            <a:bodyPr wrap="square" lIns="0" tIns="0" rIns="0" bIns="0" rtlCol="0">
              <a:noAutofit/>
            </a:bodyPr>
            <a:lstStyle>
              <a:defPPr>
                <a:defRPr lang="de-DE"/>
              </a:defPPr>
              <a:lvl1pPr algn="l" rtl="0" fontAlgn="base">
                <a:spcBef>
                  <a:spcPct val="50000"/>
                </a:spcBef>
                <a:spcAft>
                  <a:spcPct val="0"/>
                </a:spcAft>
                <a:defRPr sz="1300" kern="1200">
                  <a:solidFill>
                    <a:schemeClr val="tx1"/>
                  </a:solidFill>
                  <a:latin typeface="Arial" charset="0"/>
                  <a:ea typeface="+mn-ea"/>
                  <a:cs typeface="+mn-cs"/>
                </a:defRPr>
              </a:lvl1pPr>
              <a:lvl2pPr marL="457200" algn="l" rtl="0" fontAlgn="base">
                <a:spcBef>
                  <a:spcPct val="50000"/>
                </a:spcBef>
                <a:spcAft>
                  <a:spcPct val="0"/>
                </a:spcAft>
                <a:defRPr sz="1300" kern="1200">
                  <a:solidFill>
                    <a:schemeClr val="tx1"/>
                  </a:solidFill>
                  <a:latin typeface="Arial" charset="0"/>
                  <a:ea typeface="+mn-ea"/>
                  <a:cs typeface="+mn-cs"/>
                </a:defRPr>
              </a:lvl2pPr>
              <a:lvl3pPr marL="914400" algn="l" rtl="0" fontAlgn="base">
                <a:spcBef>
                  <a:spcPct val="50000"/>
                </a:spcBef>
                <a:spcAft>
                  <a:spcPct val="0"/>
                </a:spcAft>
                <a:defRPr sz="1300" kern="1200">
                  <a:solidFill>
                    <a:schemeClr val="tx1"/>
                  </a:solidFill>
                  <a:latin typeface="Arial" charset="0"/>
                  <a:ea typeface="+mn-ea"/>
                  <a:cs typeface="+mn-cs"/>
                </a:defRPr>
              </a:lvl3pPr>
              <a:lvl4pPr marL="1371600" algn="l" rtl="0" fontAlgn="base">
                <a:spcBef>
                  <a:spcPct val="50000"/>
                </a:spcBef>
                <a:spcAft>
                  <a:spcPct val="0"/>
                </a:spcAft>
                <a:defRPr sz="1300" kern="1200">
                  <a:solidFill>
                    <a:schemeClr val="tx1"/>
                  </a:solidFill>
                  <a:latin typeface="Arial" charset="0"/>
                  <a:ea typeface="+mn-ea"/>
                  <a:cs typeface="+mn-cs"/>
                </a:defRPr>
              </a:lvl4pPr>
              <a:lvl5pPr marL="1828800" algn="l" rtl="0" fontAlgn="base">
                <a:spcBef>
                  <a:spcPct val="50000"/>
                </a:spcBef>
                <a:spcAft>
                  <a:spcPct val="0"/>
                </a:spcAft>
                <a:defRPr sz="1300" kern="1200">
                  <a:solidFill>
                    <a:schemeClr val="tx1"/>
                  </a:solidFill>
                  <a:latin typeface="Arial" charset="0"/>
                  <a:ea typeface="+mn-ea"/>
                  <a:cs typeface="+mn-cs"/>
                </a:defRPr>
              </a:lvl5pPr>
              <a:lvl6pPr marL="2286000" algn="l" defTabSz="914400" rtl="0" eaLnBrk="1" latinLnBrk="0" hangingPunct="1">
                <a:defRPr sz="1300" kern="1200">
                  <a:solidFill>
                    <a:schemeClr val="tx1"/>
                  </a:solidFill>
                  <a:latin typeface="Arial" charset="0"/>
                  <a:ea typeface="+mn-ea"/>
                  <a:cs typeface="+mn-cs"/>
                </a:defRPr>
              </a:lvl6pPr>
              <a:lvl7pPr marL="2743200" algn="l" defTabSz="914400" rtl="0" eaLnBrk="1" latinLnBrk="0" hangingPunct="1">
                <a:defRPr sz="1300" kern="1200">
                  <a:solidFill>
                    <a:schemeClr val="tx1"/>
                  </a:solidFill>
                  <a:latin typeface="Arial" charset="0"/>
                  <a:ea typeface="+mn-ea"/>
                  <a:cs typeface="+mn-cs"/>
                </a:defRPr>
              </a:lvl7pPr>
              <a:lvl8pPr marL="3200400" algn="l" defTabSz="914400" rtl="0" eaLnBrk="1" latinLnBrk="0" hangingPunct="1">
                <a:defRPr sz="1300" kern="1200">
                  <a:solidFill>
                    <a:schemeClr val="tx1"/>
                  </a:solidFill>
                  <a:latin typeface="Arial" charset="0"/>
                  <a:ea typeface="+mn-ea"/>
                  <a:cs typeface="+mn-cs"/>
                </a:defRPr>
              </a:lvl8pPr>
              <a:lvl9pPr marL="3657600" algn="l" defTabSz="914400" rtl="0" eaLnBrk="1" latinLnBrk="0" hangingPunct="1">
                <a:defRPr sz="1300" kern="1200">
                  <a:solidFill>
                    <a:schemeClr val="tx1"/>
                  </a:solidFill>
                  <a:latin typeface="Arial" charset="0"/>
                  <a:ea typeface="+mn-ea"/>
                  <a:cs typeface="+mn-cs"/>
                </a:defRPr>
              </a:lvl9pPr>
            </a:lstStyle>
            <a:p>
              <a:r>
                <a:rPr lang="de-DE" sz="1800"/>
                <a:t>Elektrodengeometrie </a:t>
              </a:r>
              <a:br>
                <a:rPr lang="de-DE" sz="1800"/>
              </a:br>
              <a:r>
                <a:rPr lang="de-DE" sz="1800"/>
                <a:t>Electode Geometry</a:t>
              </a:r>
            </a:p>
          </xdr:txBody>
        </xdr:sp>
      </xdr:grpSp>
    </xdr:grpSp>
    <xdr:clientData/>
  </xdr:twoCellAnchor>
  <xdr:twoCellAnchor>
    <xdr:from>
      <xdr:col>16</xdr:col>
      <xdr:colOff>29029</xdr:colOff>
      <xdr:row>1</xdr:row>
      <xdr:rowOff>84364</xdr:rowOff>
    </xdr:from>
    <xdr:to>
      <xdr:col>21</xdr:col>
      <xdr:colOff>539614</xdr:colOff>
      <xdr:row>21</xdr:row>
      <xdr:rowOff>49290</xdr:rowOff>
    </xdr:to>
    <xdr:sp macro="" textlink="">
      <xdr:nvSpPr>
        <xdr:cNvPr id="37" name="Textfeld 36">
          <a:extLst>
            <a:ext uri="{FF2B5EF4-FFF2-40B4-BE49-F238E27FC236}">
              <a16:creationId xmlns:a16="http://schemas.microsoft.com/office/drawing/2014/main" xmlns="" id="{00000000-0008-0000-0500-000025000000}"/>
            </a:ext>
          </a:extLst>
        </xdr:cNvPr>
        <xdr:cNvSpPr txBox="1"/>
      </xdr:nvSpPr>
      <xdr:spPr>
        <a:xfrm>
          <a:off x="12221029" y="560614"/>
          <a:ext cx="4320585" cy="32442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Material:</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In the</a:t>
          </a:r>
          <a:r>
            <a:rPr lang="de-DE" sz="2000" baseline="0">
              <a:solidFill>
                <a:schemeClr val="dk1"/>
              </a:solidFill>
              <a:latin typeface="+mn-lt"/>
              <a:ea typeface="+mn-ea"/>
              <a:cs typeface="+mn-cs"/>
            </a:rPr>
            <a:t> columns for material </a:t>
          </a:r>
          <a:r>
            <a:rPr lang="de-DE" sz="2000">
              <a:solidFill>
                <a:schemeClr val="dk1"/>
              </a:solidFill>
              <a:latin typeface="+mn-lt"/>
              <a:ea typeface="+mn-ea"/>
              <a:cs typeface="+mn-cs"/>
            </a:rPr>
            <a:t>(column Q, T and W) only the material names according  to </a:t>
          </a:r>
          <a:r>
            <a:rPr lang="de-DE" sz="2000" baseline="0">
              <a:solidFill>
                <a:schemeClr val="dk1"/>
              </a:solidFill>
              <a:latin typeface="+mn-lt"/>
              <a:ea typeface="+mn-ea"/>
              <a:cs typeface="+mn-cs"/>
            </a:rPr>
            <a:t>VW50065 + TL 4225 are valid. In the table "Materialliste" it is possible to enter 4 special materials with the specific yield strength. All adjustments  for high-strength Material will be calculated automatically.</a:t>
          </a:r>
          <a:endParaRPr lang="de-DE" sz="1100"/>
        </a:p>
      </xdr:txBody>
    </xdr:sp>
    <xdr:clientData/>
  </xdr:twoCellAnchor>
  <xdr:twoCellAnchor>
    <xdr:from>
      <xdr:col>10</xdr:col>
      <xdr:colOff>150585</xdr:colOff>
      <xdr:row>22</xdr:row>
      <xdr:rowOff>24190</xdr:rowOff>
    </xdr:from>
    <xdr:to>
      <xdr:col>15</xdr:col>
      <xdr:colOff>661170</xdr:colOff>
      <xdr:row>92</xdr:row>
      <xdr:rowOff>86591</xdr:rowOff>
    </xdr:to>
    <xdr:sp macro="" textlink="">
      <xdr:nvSpPr>
        <xdr:cNvPr id="39" name="Textfeld 38">
          <a:extLst>
            <a:ext uri="{FF2B5EF4-FFF2-40B4-BE49-F238E27FC236}">
              <a16:creationId xmlns:a16="http://schemas.microsoft.com/office/drawing/2014/main" xmlns="" id="{00000000-0008-0000-0500-000027000000}"/>
            </a:ext>
          </a:extLst>
        </xdr:cNvPr>
        <xdr:cNvSpPr txBox="1"/>
      </xdr:nvSpPr>
      <xdr:spPr>
        <a:xfrm>
          <a:off x="7770585" y="3799554"/>
          <a:ext cx="4320585" cy="109728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Doppelzange:</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Bei Verwendung einer Doppelzange ist in</a:t>
          </a:r>
          <a:r>
            <a:rPr lang="de-DE" sz="2000" baseline="0">
              <a:solidFill>
                <a:schemeClr val="dk1"/>
              </a:solidFill>
              <a:latin typeface="+mn-lt"/>
              <a:ea typeface="+mn-ea"/>
              <a:cs typeface="+mn-cs"/>
            </a:rPr>
            <a:t> die Zelle G4 "J" einzutragen, andernfalls ein "N". </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der Spalte  E "Schweißkoffer"  müssen  der  Schweißkoffer  für die jeweils verwendete Zangenseite (bzw. Elektrode) eingetragen sein:</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SK-1KA1 </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SK-2KA1 </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a:ln>
                <a:noFill/>
              </a:ln>
              <a:solidFill>
                <a:prstClr val="black"/>
              </a:solidFill>
              <a:effectLst/>
              <a:uLnTx/>
              <a:uFillTx/>
              <a:latin typeface="+mn-lt"/>
              <a:ea typeface="+mn-ea"/>
              <a:cs typeface="+mn-cs"/>
            </a:rPr>
            <a:t>SK2KFA2</a:t>
          </a:r>
          <a:r>
            <a:rPr kumimoji="0" lang="de-DE" sz="2000" b="1" i="0" u="none" strike="noStrike" kern="0" cap="none" spc="0" normalizeH="0" baseline="0" noProof="0">
              <a:ln>
                <a:noFill/>
              </a:ln>
              <a:solidFill>
                <a:prstClr val="black"/>
              </a:solidFill>
              <a:effectLst/>
              <a:uLnTx/>
              <a:uFillTx/>
              <a:latin typeface="+mn-lt"/>
              <a:ea typeface="+mn-ea"/>
              <a:cs typeface="+mn-cs"/>
            </a:rPr>
            <a:t>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(Schweißkoffer für Zangenseite2)</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1600" b="0" i="0" u="none" strike="noStrike" kern="0" cap="none" spc="0" normalizeH="0" baseline="0" noProof="0">
            <a:ln>
              <a:noFill/>
            </a:ln>
            <a:solidFill>
              <a:prstClr val="black"/>
            </a:solidFill>
            <a:effectLst/>
            <a:uLnTx/>
            <a:uFillTx/>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Die </a:t>
          </a:r>
          <a:r>
            <a:rPr lang="de-DE" sz="2000" b="1" baseline="0">
              <a:solidFill>
                <a:schemeClr val="dk1"/>
              </a:solidFill>
              <a:latin typeface="+mn-lt"/>
              <a:ea typeface="+mn-ea"/>
              <a:cs typeface="+mn-cs"/>
            </a:rPr>
            <a:t>Kennzeichnung</a:t>
          </a:r>
          <a:r>
            <a:rPr lang="de-DE" sz="2000" baseline="0">
              <a:solidFill>
                <a:schemeClr val="dk1"/>
              </a:solidFill>
              <a:latin typeface="+mn-lt"/>
              <a:ea typeface="+mn-ea"/>
              <a:cs typeface="+mn-cs"/>
            </a:rPr>
            <a:t> der Punkte, die gleichzeitig geschweißt werden (</a:t>
          </a:r>
          <a:r>
            <a:rPr lang="de-DE" sz="2000" b="1" baseline="0">
              <a:solidFill>
                <a:schemeClr val="dk1"/>
              </a:solidFill>
              <a:latin typeface="+mn-lt"/>
              <a:ea typeface="+mn-ea"/>
              <a:cs typeface="+mn-cs"/>
            </a:rPr>
            <a:t>Punktpaare</a:t>
          </a:r>
          <a:r>
            <a:rPr lang="de-DE" sz="2000" baseline="0">
              <a:solidFill>
                <a:schemeClr val="dk1"/>
              </a:solidFill>
              <a:latin typeface="+mn-lt"/>
              <a:ea typeface="+mn-ea"/>
              <a:cs typeface="+mn-cs"/>
            </a:rPr>
            <a:t>) erfolgt </a:t>
          </a:r>
          <a:r>
            <a:rPr lang="de-DE" sz="2000" b="1" baseline="0">
              <a:solidFill>
                <a:schemeClr val="dk1"/>
              </a:solidFill>
              <a:latin typeface="+mn-lt"/>
              <a:ea typeface="+mn-ea"/>
              <a:cs typeface="+mn-cs"/>
            </a:rPr>
            <a:t>in der letzten Spalte (Bemerkung)</a:t>
          </a:r>
          <a:r>
            <a:rPr lang="de-DE" sz="2000" baseline="0">
              <a:solidFill>
                <a:schemeClr val="dk1"/>
              </a:solidFill>
              <a:latin typeface="+mn-lt"/>
              <a:ea typeface="+mn-ea"/>
              <a:cs typeface="+mn-cs"/>
            </a:rPr>
            <a:t>. Dabei wird durch eine Zahl am Anfang das Punktpaar gekennzeichnet, nach dem Bindestrich der Schweißkoffer für die jeweils verwendete Elektrode.</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Beispiel:</a:t>
          </a:r>
        </a:p>
        <a:p>
          <a:r>
            <a:rPr lang="de-DE" sz="2000" b="1" baseline="0">
              <a:solidFill>
                <a:schemeClr val="dk1"/>
              </a:solidFill>
              <a:latin typeface="+mn-lt"/>
              <a:ea typeface="+mn-ea"/>
              <a:cs typeface="+mn-cs"/>
            </a:rPr>
            <a:t>1-SK1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1)</a:t>
          </a:r>
        </a:p>
        <a:p>
          <a:r>
            <a:rPr lang="de-DE" sz="2000" b="1" baseline="0">
              <a:solidFill>
                <a:schemeClr val="dk1"/>
              </a:solidFill>
              <a:latin typeface="+mn-lt"/>
              <a:ea typeface="+mn-ea"/>
              <a:cs typeface="+mn-cs"/>
            </a:rPr>
            <a:t>1-SK2</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1 am Schweißkoffer 2)</a:t>
          </a:r>
        </a:p>
        <a:p>
          <a:r>
            <a:rPr lang="de-DE" sz="2000" b="1" baseline="0">
              <a:solidFill>
                <a:schemeClr val="dk1"/>
              </a:solidFill>
              <a:latin typeface="+mn-lt"/>
              <a:ea typeface="+mn-ea"/>
              <a:cs typeface="+mn-cs"/>
            </a:rPr>
            <a:t>2-SK1</a:t>
          </a:r>
          <a:r>
            <a:rPr lang="de-DE" sz="2000" baseline="0">
              <a:solidFill>
                <a:schemeClr val="dk1"/>
              </a:solidFill>
              <a:latin typeface="+mn-lt"/>
              <a:ea typeface="+mn-ea"/>
              <a:cs typeface="+mn-cs"/>
            </a:rPr>
            <a:t>	</a:t>
          </a:r>
          <a:r>
            <a:rPr lang="de-DE" sz="1600" baseline="0">
              <a:solidFill>
                <a:schemeClr val="dk1"/>
              </a:solidFill>
              <a:latin typeface="+mn-lt"/>
              <a:ea typeface="+mn-ea"/>
              <a:cs typeface="+mn-cs"/>
            </a:rPr>
            <a:t>(Punktpaar 2 am Schweißkoffer 1)</a:t>
          </a:r>
          <a:endParaRPr lang="de-DE" sz="2000" baseline="0">
            <a:solidFill>
              <a:schemeClr val="dk1"/>
            </a:solidFill>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de-DE" sz="2000" b="1" baseline="0">
              <a:solidFill>
                <a:schemeClr val="dk1"/>
              </a:solidFill>
              <a:latin typeface="+mn-lt"/>
              <a:ea typeface="+mn-ea"/>
              <a:cs typeface="+mn-cs"/>
            </a:rPr>
            <a:t>2-SK2</a:t>
          </a:r>
          <a:r>
            <a:rPr lang="de-DE" sz="2000" baseline="0">
              <a:solidFill>
                <a:schemeClr val="dk1"/>
              </a:solidFill>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(Punktpaar 2 am Schweißkoffer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lang="de-DE" sz="2000" baseline="0" noProof="0">
            <a:solidFill>
              <a:schemeClr val="dk1"/>
            </a:solidFill>
            <a:latin typeface="+mn-lt"/>
            <a:ea typeface="+mn-ea"/>
            <a:cs typeface="+mn-cs"/>
          </a:endParaRPr>
        </a:p>
        <a:p>
          <a:r>
            <a:rPr lang="de-DE" sz="2000" b="1" baseline="0">
              <a:solidFill>
                <a:schemeClr val="dk1"/>
              </a:solidFill>
              <a:latin typeface="+mn-lt"/>
              <a:ea typeface="+mn-ea"/>
              <a:cs typeface="+mn-cs"/>
            </a:rPr>
            <a:t>20-SK1</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1)</a:t>
          </a:r>
        </a:p>
        <a:p>
          <a:pPr eaLnBrk="1" fontAlgn="auto" latinLnBrk="0" hangingPunct="1"/>
          <a:r>
            <a:rPr lang="de-DE" sz="2000" b="1" baseline="0">
              <a:solidFill>
                <a:schemeClr val="dk1"/>
              </a:solidFill>
              <a:latin typeface="+mn-lt"/>
              <a:ea typeface="+mn-ea"/>
              <a:cs typeface="+mn-cs"/>
            </a:rPr>
            <a:t>20-SK2</a:t>
          </a:r>
          <a:r>
            <a:rPr lang="de-DE" sz="2000" baseline="0">
              <a:solidFill>
                <a:schemeClr val="dk1"/>
              </a:solidFill>
              <a:latin typeface="+mn-lt"/>
              <a:ea typeface="+mn-ea"/>
              <a:cs typeface="+mn-cs"/>
            </a:rPr>
            <a:t>	</a:t>
          </a:r>
          <a:r>
            <a:rPr kumimoji="0" lang="de-DE" sz="1600" b="0" i="0" u="none" strike="noStrike" kern="0" cap="none" spc="0" normalizeH="0" baseline="0">
              <a:ln>
                <a:noFill/>
              </a:ln>
              <a:solidFill>
                <a:prstClr val="black"/>
              </a:solidFill>
              <a:effectLst/>
              <a:uLnTx/>
              <a:uFillTx/>
              <a:latin typeface="+mn-lt"/>
              <a:ea typeface="+mn-ea"/>
              <a:cs typeface="+mn-cs"/>
            </a:rPr>
            <a:t>(Punktpaar 20 am Schweißkoffer 2)</a:t>
          </a:r>
          <a:endParaRPr lang="de-DE" sz="1100"/>
        </a:p>
      </xdr:txBody>
    </xdr:sp>
    <xdr:clientData/>
  </xdr:twoCellAnchor>
  <xdr:twoCellAnchor>
    <xdr:from>
      <xdr:col>16</xdr:col>
      <xdr:colOff>18472</xdr:colOff>
      <xdr:row>22</xdr:row>
      <xdr:rowOff>54674</xdr:rowOff>
    </xdr:from>
    <xdr:to>
      <xdr:col>21</xdr:col>
      <xdr:colOff>529057</xdr:colOff>
      <xdr:row>92</xdr:row>
      <xdr:rowOff>86591</xdr:rowOff>
    </xdr:to>
    <xdr:sp macro="" textlink="">
      <xdr:nvSpPr>
        <xdr:cNvPr id="40" name="Textfeld 39">
          <a:extLst>
            <a:ext uri="{FF2B5EF4-FFF2-40B4-BE49-F238E27FC236}">
              <a16:creationId xmlns:a16="http://schemas.microsoft.com/office/drawing/2014/main" xmlns="" id="{00000000-0008-0000-0500-000028000000}"/>
            </a:ext>
          </a:extLst>
        </xdr:cNvPr>
        <xdr:cNvSpPr txBox="1"/>
      </xdr:nvSpPr>
      <xdr:spPr>
        <a:xfrm>
          <a:off x="12210472" y="3830038"/>
          <a:ext cx="4320585" cy="109423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e-DE" sz="2000" b="1">
              <a:solidFill>
                <a:schemeClr val="dk1"/>
              </a:solidFill>
              <a:latin typeface="+mn-lt"/>
              <a:ea typeface="+mn-ea"/>
              <a:cs typeface="+mn-cs"/>
            </a:rPr>
            <a:t>Twin-Spot-Gun:</a:t>
          </a:r>
        </a:p>
        <a:p>
          <a:pPr marL="0" marR="0" indent="0" defTabSz="914400" eaLnBrk="1" fontAlgn="auto" latinLnBrk="0" hangingPunct="1">
            <a:lnSpc>
              <a:spcPct val="100000"/>
            </a:lnSpc>
            <a:spcBef>
              <a:spcPts val="0"/>
            </a:spcBef>
            <a:spcAft>
              <a:spcPts val="0"/>
            </a:spcAft>
            <a:buClrTx/>
            <a:buSzTx/>
            <a:buFontTx/>
            <a:buNone/>
            <a:tabLst/>
            <a:defRPr/>
          </a:pPr>
          <a:r>
            <a:rPr lang="de-DE" sz="2000">
              <a:solidFill>
                <a:schemeClr val="dk1"/>
              </a:solidFill>
              <a:latin typeface="+mn-lt"/>
              <a:ea typeface="+mn-ea"/>
              <a:cs typeface="+mn-cs"/>
            </a:rPr>
            <a:t>For using a Twin-Spot-Gun</a:t>
          </a:r>
          <a:r>
            <a:rPr lang="de-DE" sz="2000" baseline="0">
              <a:solidFill>
                <a:schemeClr val="dk1"/>
              </a:solidFill>
              <a:latin typeface="+mn-lt"/>
              <a:ea typeface="+mn-ea"/>
              <a:cs typeface="+mn-cs"/>
            </a:rPr>
            <a:t> in cell G4 enter "J" for yes, otherwise enter "N" for no.</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In column E "Welding case-No." the welding case for the used gun side (resp. Elektrode) must be entered: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VASS5:</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0" i="0" u="none" strike="noStrike" kern="0" cap="none" spc="0" normalizeH="0" baseline="0" noProof="0">
              <a:ln>
                <a:noFill/>
              </a:ln>
              <a:solidFill>
                <a:prstClr val="black"/>
              </a:solidFill>
              <a:effectLst/>
              <a:uLnTx/>
              <a:uFillTx/>
              <a:latin typeface="+mn-lt"/>
              <a:ea typeface="+mn-ea"/>
              <a:cs typeface="+mn-cs"/>
            </a:rPr>
            <a:t>VASS6:</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SK1KFA1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SK2KFA2 </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(Welding case for gun side1)</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The </a:t>
          </a:r>
          <a:r>
            <a:rPr lang="de-DE" sz="2000" b="1" baseline="0">
              <a:solidFill>
                <a:schemeClr val="dk1"/>
              </a:solidFill>
              <a:latin typeface="+mn-lt"/>
              <a:ea typeface="+mn-ea"/>
              <a:cs typeface="+mn-cs"/>
            </a:rPr>
            <a:t>marking of</a:t>
          </a:r>
          <a:r>
            <a:rPr lang="de-DE" sz="2000" baseline="0">
              <a:solidFill>
                <a:schemeClr val="dk1"/>
              </a:solidFill>
              <a:latin typeface="+mn-lt"/>
              <a:ea typeface="+mn-ea"/>
              <a:cs typeface="+mn-cs"/>
            </a:rPr>
            <a:t> the spots that are welded simultaneous (</a:t>
          </a:r>
          <a:r>
            <a:rPr lang="de-DE" sz="2000" b="1" baseline="0">
              <a:solidFill>
                <a:schemeClr val="dk1"/>
              </a:solidFill>
              <a:latin typeface="+mn-lt"/>
              <a:ea typeface="+mn-ea"/>
              <a:cs typeface="+mn-cs"/>
            </a:rPr>
            <a:t>spot-pairs</a:t>
          </a:r>
          <a:r>
            <a:rPr lang="de-DE" sz="2000" baseline="0">
              <a:solidFill>
                <a:schemeClr val="dk1"/>
              </a:solidFill>
              <a:latin typeface="+mn-lt"/>
              <a:ea typeface="+mn-ea"/>
              <a:cs typeface="+mn-cs"/>
            </a:rPr>
            <a:t>) must be entered in the last </a:t>
          </a:r>
          <a:r>
            <a:rPr lang="de-DE" sz="2000" b="1" baseline="0">
              <a:solidFill>
                <a:schemeClr val="dk1"/>
              </a:solidFill>
              <a:latin typeface="+mn-lt"/>
              <a:ea typeface="+mn-ea"/>
              <a:cs typeface="+mn-cs"/>
            </a:rPr>
            <a:t>column (Comments)</a:t>
          </a:r>
          <a:r>
            <a:rPr lang="de-DE" sz="2000" baseline="0">
              <a:solidFill>
                <a:schemeClr val="dk1"/>
              </a:solidFill>
              <a:latin typeface="+mn-lt"/>
              <a:ea typeface="+mn-ea"/>
              <a:cs typeface="+mn-cs"/>
            </a:rPr>
            <a:t>. </a:t>
          </a: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A number in the beginning markes the spot-pair. The strings after the hyphen are marking the welding case for the electrode which is used.</a:t>
          </a:r>
        </a:p>
        <a:p>
          <a:pPr marL="0" marR="0" indent="0" defTabSz="914400" eaLnBrk="1" fontAlgn="auto" latinLnBrk="0" hangingPunct="1">
            <a:lnSpc>
              <a:spcPct val="100000"/>
            </a:lnSpc>
            <a:spcBef>
              <a:spcPts val="0"/>
            </a:spcBef>
            <a:spcAft>
              <a:spcPts val="0"/>
            </a:spcAft>
            <a:buClrTx/>
            <a:buSzTx/>
            <a:buFontTx/>
            <a:buNone/>
            <a:tabLst/>
            <a:defRPr/>
          </a:pPr>
          <a:endParaRPr lang="de-DE" sz="2000" baseline="0">
            <a:solidFill>
              <a:schemeClr val="dk1"/>
            </a:solidFill>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de-DE" sz="2000" baseline="0">
              <a:solidFill>
                <a:schemeClr val="dk1"/>
              </a:solidFill>
              <a:latin typeface="+mn-lt"/>
              <a:ea typeface="+mn-ea"/>
              <a:cs typeface="+mn-cs"/>
            </a:rPr>
            <a:t>Example:</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1-SK2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(spot-pair1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 at welding case 2)</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1600" b="0" i="0" u="none" strike="noStrike" kern="0" cap="none" spc="0" normalizeH="0" baseline="0" noProof="0">
              <a:ln>
                <a:noFill/>
              </a:ln>
              <a:solidFill>
                <a:prstClr val="black"/>
              </a:solidFill>
              <a:effectLst/>
              <a:uLnTx/>
              <a:uFillTx/>
              <a:latin typeface="+mn-lt"/>
              <a:ea typeface="+mn-ea"/>
              <a:cs typeface="+mn-cs"/>
            </a:rPr>
            <a:t>...</a:t>
          </a:r>
          <a:endParaRPr kumimoji="0" lang="de-DE" sz="2000" b="0" i="0" u="none" strike="noStrike" kern="0" cap="none" spc="0" normalizeH="0" baseline="0" noProof="0">
            <a:ln>
              <a:noFill/>
            </a:ln>
            <a:solidFill>
              <a:prstClr val="black"/>
            </a:solidFill>
            <a:effectLst/>
            <a:uLnTx/>
            <a:uFillTx/>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20-SK1</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1)</a:t>
          </a:r>
        </a:p>
        <a:p>
          <a:pPr marL="0" marR="0" lvl="0" indent="0" defTabSz="914400" eaLnBrk="1" fontAlgn="auto" latinLnBrk="0" hangingPunct="1">
            <a:lnSpc>
              <a:spcPct val="100000"/>
            </a:lnSpc>
            <a:spcBef>
              <a:spcPts val="0"/>
            </a:spcBef>
            <a:spcAft>
              <a:spcPts val="0"/>
            </a:spcAft>
            <a:buClrTx/>
            <a:buSzTx/>
            <a:buFontTx/>
            <a:buNone/>
            <a:tabLst/>
            <a:defRPr/>
          </a:pPr>
          <a:r>
            <a:rPr kumimoji="0" lang="de-DE" sz="2000" b="1" i="0" u="none" strike="noStrike" kern="0" cap="none" spc="0" normalizeH="0" baseline="0" noProof="0">
              <a:ln>
                <a:noFill/>
              </a:ln>
              <a:solidFill>
                <a:prstClr val="black"/>
              </a:solidFill>
              <a:effectLst/>
              <a:uLnTx/>
              <a:uFillTx/>
              <a:latin typeface="+mn-lt"/>
              <a:ea typeface="+mn-ea"/>
              <a:cs typeface="+mn-cs"/>
            </a:rPr>
            <a:t>20-SK2</a:t>
          </a:r>
          <a:r>
            <a:rPr kumimoji="0" lang="de-DE" sz="2000" b="0" i="0" u="none" strike="noStrike" kern="0" cap="none" spc="0" normalizeH="0" baseline="0" noProof="0">
              <a:ln>
                <a:noFill/>
              </a:ln>
              <a:solidFill>
                <a:prstClr val="black"/>
              </a:solidFill>
              <a:effectLst/>
              <a:uLnTx/>
              <a:uFillTx/>
              <a:latin typeface="+mn-lt"/>
              <a:ea typeface="+mn-ea"/>
              <a:cs typeface="+mn-cs"/>
            </a:rPr>
            <a:t>	</a:t>
          </a:r>
          <a:r>
            <a:rPr kumimoji="0" lang="de-DE" sz="1600" b="0" i="0" u="none" strike="noStrike" kern="0" cap="none" spc="0" normalizeH="0" baseline="0" noProof="0">
              <a:ln>
                <a:noFill/>
              </a:ln>
              <a:solidFill>
                <a:prstClr val="black"/>
              </a:solidFill>
              <a:effectLst/>
              <a:uLnTx/>
              <a:uFillTx/>
              <a:latin typeface="+mn-lt"/>
              <a:ea typeface="+mn-ea"/>
              <a:cs typeface="+mn-cs"/>
            </a:rPr>
            <a:t>(spot-pair20 at welding case 2)</a:t>
          </a:r>
          <a:endParaRPr lang="de-DE" sz="1100"/>
        </a:p>
      </xdr:txBody>
    </xdr:sp>
    <xdr:clientData/>
  </xdr:twoCellAnchor>
  <xdr:twoCellAnchor>
    <xdr:from>
      <xdr:col>0</xdr:col>
      <xdr:colOff>0</xdr:colOff>
      <xdr:row>92</xdr:row>
      <xdr:rowOff>106381</xdr:rowOff>
    </xdr:from>
    <xdr:to>
      <xdr:col>10</xdr:col>
      <xdr:colOff>81643</xdr:colOff>
      <xdr:row>99</xdr:row>
      <xdr:rowOff>119987</xdr:rowOff>
    </xdr:to>
    <xdr:sp macro="" textlink="">
      <xdr:nvSpPr>
        <xdr:cNvPr id="4" name="Textfeld 3">
          <a:extLst>
            <a:ext uri="{FF2B5EF4-FFF2-40B4-BE49-F238E27FC236}">
              <a16:creationId xmlns:a16="http://schemas.microsoft.com/office/drawing/2014/main" xmlns="" id="{00000000-0008-0000-0500-000004000000}"/>
            </a:ext>
          </a:extLst>
        </xdr:cNvPr>
        <xdr:cNvSpPr txBox="1"/>
      </xdr:nvSpPr>
      <xdr:spPr>
        <a:xfrm>
          <a:off x="0" y="14792199"/>
          <a:ext cx="7701643" cy="1104652"/>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Die Blätter</a:t>
          </a:r>
          <a:r>
            <a:rPr lang="de-DE" sz="1800" baseline="0"/>
            <a:t> "Punktplan (Example)" , "Hinweise (Notes)" und "Änderungshistorie" sind nur zur Information und dürfen nach dem Ausfüllen des Punktplanes gelöscht werden</a:t>
          </a:r>
          <a:endParaRPr lang="de-DE" sz="1800"/>
        </a:p>
      </xdr:txBody>
    </xdr:sp>
    <xdr:clientData/>
  </xdr:twoCellAnchor>
  <xdr:twoCellAnchor>
    <xdr:from>
      <xdr:col>10</xdr:col>
      <xdr:colOff>196933</xdr:colOff>
      <xdr:row>92</xdr:row>
      <xdr:rowOff>136320</xdr:rowOff>
    </xdr:from>
    <xdr:to>
      <xdr:col>21</xdr:col>
      <xdr:colOff>507177</xdr:colOff>
      <xdr:row>99</xdr:row>
      <xdr:rowOff>119991</xdr:rowOff>
    </xdr:to>
    <xdr:sp macro="" textlink="">
      <xdr:nvSpPr>
        <xdr:cNvPr id="41" name="Textfeld 40">
          <a:extLst>
            <a:ext uri="{FF2B5EF4-FFF2-40B4-BE49-F238E27FC236}">
              <a16:creationId xmlns:a16="http://schemas.microsoft.com/office/drawing/2014/main" xmlns="" id="{00000000-0008-0000-0500-000029000000}"/>
            </a:ext>
          </a:extLst>
        </xdr:cNvPr>
        <xdr:cNvSpPr txBox="1"/>
      </xdr:nvSpPr>
      <xdr:spPr>
        <a:xfrm>
          <a:off x="7816933" y="14822138"/>
          <a:ext cx="8692244" cy="107471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800"/>
            <a:t>The sheets "</a:t>
          </a:r>
          <a:r>
            <a:rPr lang="de-DE" sz="1800" baseline="0"/>
            <a:t>Punktplan (Example)", "Hinweise (Notes)" and "Änderungshistorie" are only for information and they can be deleted after filling out the spotwelding plan.</a:t>
          </a:r>
          <a:endParaRPr lang="de-DE" sz="1800"/>
        </a:p>
      </xdr:txBody>
    </xdr:sp>
    <xdr:clientData/>
  </xdr:twoCellAnchor>
  <xdr:twoCellAnchor>
    <xdr:from>
      <xdr:col>22</xdr:col>
      <xdr:colOff>17319</xdr:colOff>
      <xdr:row>33</xdr:row>
      <xdr:rowOff>103911</xdr:rowOff>
    </xdr:from>
    <xdr:to>
      <xdr:col>36</xdr:col>
      <xdr:colOff>415636</xdr:colOff>
      <xdr:row>57</xdr:row>
      <xdr:rowOff>69274</xdr:rowOff>
    </xdr:to>
    <xdr:sp macro="" textlink="">
      <xdr:nvSpPr>
        <xdr:cNvPr id="2" name="Textfeld 1">
          <a:extLst>
            <a:ext uri="{FF2B5EF4-FFF2-40B4-BE49-F238E27FC236}">
              <a16:creationId xmlns:a16="http://schemas.microsoft.com/office/drawing/2014/main" xmlns="" id="{00000000-0008-0000-0500-000002000000}"/>
            </a:ext>
          </a:extLst>
        </xdr:cNvPr>
        <xdr:cNvSpPr txBox="1"/>
      </xdr:nvSpPr>
      <xdr:spPr>
        <a:xfrm>
          <a:off x="16781319" y="5593775"/>
          <a:ext cx="11066317" cy="37060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2000" b="1">
              <a:solidFill>
                <a:schemeClr val="dk1"/>
              </a:solidFill>
              <a:effectLst/>
              <a:latin typeface="+mn-lt"/>
              <a:ea typeface="+mn-ea"/>
              <a:cs typeface="+mn-cs"/>
            </a:rPr>
            <a:t>Vorgabe für den Dateinamen / standard  for file names</a:t>
          </a:r>
        </a:p>
        <a:p>
          <a:endParaRPr lang="de-DE" sz="2000">
            <a:solidFill>
              <a:schemeClr val="dk1"/>
            </a:solidFill>
            <a:effectLst/>
            <a:latin typeface="+mn-lt"/>
            <a:ea typeface="+mn-ea"/>
            <a:cs typeface="+mn-cs"/>
          </a:endParaRPr>
        </a:p>
        <a:p>
          <a:r>
            <a:rPr lang="de-DE" sz="2000">
              <a:solidFill>
                <a:schemeClr val="accent2">
                  <a:lumMod val="75000"/>
                </a:schemeClr>
              </a:solidFill>
              <a:effectLst/>
              <a:latin typeface="+mn-lt"/>
              <a:ea typeface="+mn-ea"/>
              <a:cs typeface="+mn-cs"/>
            </a:rPr>
            <a:t>Werk</a:t>
          </a:r>
          <a:r>
            <a:rPr lang="de-DE" sz="2000">
              <a:solidFill>
                <a:schemeClr val="dk1"/>
              </a:solidFill>
              <a:effectLst/>
              <a:latin typeface="+mn-lt"/>
              <a:ea typeface="+mn-ea"/>
              <a:cs typeface="+mn-cs"/>
            </a:rPr>
            <a:t> + </a:t>
          </a:r>
          <a:r>
            <a:rPr lang="de-DE" sz="2000">
              <a:solidFill>
                <a:srgbClr val="FF0000"/>
              </a:solidFill>
              <a:effectLst/>
              <a:latin typeface="+mn-lt"/>
              <a:ea typeface="+mn-ea"/>
              <a:cs typeface="+mn-cs"/>
            </a:rPr>
            <a:t>A-Plan-Nr</a:t>
          </a:r>
          <a:r>
            <a:rPr lang="de-DE" sz="2000">
              <a:solidFill>
                <a:schemeClr val="dk1"/>
              </a:solidFill>
              <a:effectLst/>
              <a:latin typeface="+mn-lt"/>
              <a:ea typeface="+mn-ea"/>
              <a:cs typeface="+mn-cs"/>
            </a:rPr>
            <a:t> + </a:t>
          </a:r>
          <a:r>
            <a:rPr lang="de-DE" sz="2000">
              <a:solidFill>
                <a:srgbClr val="FFC000"/>
              </a:solidFill>
              <a:effectLst/>
              <a:latin typeface="+mn-lt"/>
              <a:ea typeface="+mn-ea"/>
              <a:cs typeface="+mn-cs"/>
            </a:rPr>
            <a:t>Linie(Scheibe) + Anlage + ARG + Schutzkreis </a:t>
          </a:r>
          <a:r>
            <a:rPr lang="de-DE" sz="2000">
              <a:solidFill>
                <a:schemeClr val="dk1"/>
              </a:solidFill>
              <a:effectLst/>
              <a:latin typeface="+mn-lt"/>
              <a:ea typeface="+mn-ea"/>
              <a:cs typeface="+mn-cs"/>
            </a:rPr>
            <a:t>+ </a:t>
          </a:r>
          <a:r>
            <a:rPr lang="de-DE" sz="2000">
              <a:solidFill>
                <a:srgbClr val="0070C0"/>
              </a:solidFill>
              <a:effectLst/>
              <a:latin typeface="+mn-lt"/>
              <a:ea typeface="+mn-ea"/>
              <a:cs typeface="+mn-cs"/>
            </a:rPr>
            <a:t>Station</a:t>
          </a:r>
          <a:r>
            <a:rPr lang="de-DE" sz="2000">
              <a:solidFill>
                <a:schemeClr val="dk1"/>
              </a:solidFill>
              <a:effectLst/>
              <a:latin typeface="+mn-lt"/>
              <a:ea typeface="+mn-ea"/>
              <a:cs typeface="+mn-cs"/>
            </a:rPr>
            <a:t> + </a:t>
          </a:r>
          <a:r>
            <a:rPr lang="de-DE" sz="2000">
              <a:solidFill>
                <a:srgbClr val="00B050"/>
              </a:solidFill>
              <a:effectLst/>
              <a:latin typeface="+mn-lt"/>
              <a:ea typeface="+mn-ea"/>
              <a:cs typeface="+mn-cs"/>
            </a:rPr>
            <a:t>Roboter</a:t>
          </a:r>
          <a:r>
            <a:rPr lang="de-DE" sz="2000">
              <a:solidFill>
                <a:schemeClr val="dk1"/>
              </a:solidFill>
              <a:effectLst/>
              <a:latin typeface="+mn-lt"/>
              <a:ea typeface="+mn-ea"/>
              <a:cs typeface="+mn-cs"/>
            </a:rPr>
            <a:t> + </a:t>
          </a:r>
          <a:r>
            <a:rPr lang="de-DE" sz="2000">
              <a:solidFill>
                <a:srgbClr val="7030A0"/>
              </a:solidFill>
              <a:effectLst/>
              <a:latin typeface="+mn-lt"/>
              <a:ea typeface="+mn-ea"/>
              <a:cs typeface="+mn-cs"/>
            </a:rPr>
            <a:t>Versionsnummer</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einen Roboter / for example A-plan for one robot</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rgbClr val="00B050"/>
              </a:solidFill>
              <a:effectLst/>
              <a:latin typeface="+mn-lt"/>
              <a:ea typeface="+mn-ea"/>
              <a:cs typeface="+mn-cs"/>
            </a:rPr>
            <a:t>R01</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chemeClr val="dk1"/>
            </a:solidFill>
            <a:effectLst/>
            <a:latin typeface="+mn-lt"/>
            <a:ea typeface="+mn-ea"/>
            <a:cs typeface="+mn-cs"/>
          </a:endParaRPr>
        </a:p>
        <a:p>
          <a:r>
            <a:rPr lang="de-DE" sz="2000">
              <a:solidFill>
                <a:schemeClr val="dk1"/>
              </a:solidFill>
              <a:effectLst/>
              <a:latin typeface="+mn-lt"/>
              <a:ea typeface="+mn-ea"/>
              <a:cs typeface="+mn-cs"/>
            </a:rPr>
            <a:t>z.B. A-Plan für eine Station / for example A-plan for one station</a:t>
          </a:r>
        </a:p>
        <a:p>
          <a:r>
            <a:rPr lang="de-DE" sz="2000">
              <a:solidFill>
                <a:schemeClr val="accent2">
                  <a:lumMod val="75000"/>
                </a:schemeClr>
              </a:solidFill>
              <a:effectLst/>
              <a:latin typeface="+mn-lt"/>
              <a:ea typeface="+mn-ea"/>
              <a:cs typeface="+mn-cs"/>
            </a:rPr>
            <a:t>11</a:t>
          </a:r>
          <a:r>
            <a:rPr lang="de-DE" sz="2000">
              <a:solidFill>
                <a:schemeClr val="dk1"/>
              </a:solidFill>
              <a:effectLst/>
              <a:latin typeface="+mn-lt"/>
              <a:ea typeface="+mn-ea"/>
              <a:cs typeface="+mn-cs"/>
            </a:rPr>
            <a:t>-A33-</a:t>
          </a:r>
          <a:r>
            <a:rPr lang="de-DE" sz="2000">
              <a:solidFill>
                <a:srgbClr val="FF0000"/>
              </a:solidFill>
              <a:effectLst/>
              <a:latin typeface="+mn-lt"/>
              <a:ea typeface="+mn-ea"/>
              <a:cs typeface="+mn-cs"/>
            </a:rPr>
            <a:t>15D_343023</a:t>
          </a:r>
          <a:r>
            <a:rPr lang="de-DE" sz="2000">
              <a:solidFill>
                <a:schemeClr val="dk1"/>
              </a:solidFill>
              <a:effectLst/>
              <a:latin typeface="+mn-lt"/>
              <a:ea typeface="+mn-ea"/>
              <a:cs typeface="+mn-cs"/>
            </a:rPr>
            <a:t>_</a:t>
          </a:r>
          <a:r>
            <a:rPr lang="de-DE" sz="2000">
              <a:solidFill>
                <a:srgbClr val="FFC000"/>
              </a:solidFill>
              <a:effectLst/>
              <a:latin typeface="+mn-lt"/>
              <a:ea typeface="+mn-ea"/>
              <a:cs typeface="+mn-cs"/>
            </a:rPr>
            <a:t>K1BOVO51</a:t>
          </a:r>
          <a:r>
            <a:rPr lang="de-DE" sz="2000">
              <a:solidFill>
                <a:schemeClr val="dk1"/>
              </a:solidFill>
              <a:effectLst/>
              <a:latin typeface="+mn-lt"/>
              <a:ea typeface="+mn-ea"/>
              <a:cs typeface="+mn-cs"/>
            </a:rPr>
            <a:t>_</a:t>
          </a:r>
          <a:r>
            <a:rPr lang="de-DE" sz="2000">
              <a:solidFill>
                <a:srgbClr val="0070C0"/>
              </a:solidFill>
              <a:effectLst/>
              <a:latin typeface="+mn-lt"/>
              <a:ea typeface="+mn-ea"/>
              <a:cs typeface="+mn-cs"/>
            </a:rPr>
            <a:t>1343</a:t>
          </a:r>
          <a:r>
            <a:rPr lang="de-DE" sz="2000">
              <a:solidFill>
                <a:schemeClr val="dk1"/>
              </a:solidFill>
              <a:effectLst/>
              <a:latin typeface="+mn-lt"/>
              <a:ea typeface="+mn-ea"/>
              <a:cs typeface="+mn-cs"/>
            </a:rPr>
            <a:t>_</a:t>
          </a:r>
          <a:r>
            <a:rPr lang="de-DE" sz="2000">
              <a:solidFill>
                <a:srgbClr val="7030A0"/>
              </a:solidFill>
              <a:effectLst/>
              <a:latin typeface="+mn-lt"/>
              <a:ea typeface="+mn-ea"/>
              <a:cs typeface="+mn-cs"/>
            </a:rPr>
            <a:t>A01.</a:t>
          </a:r>
          <a:r>
            <a:rPr lang="de-DE" sz="2000">
              <a:solidFill>
                <a:sysClr val="windowText" lastClr="000000"/>
              </a:solidFill>
              <a:effectLst/>
              <a:latin typeface="+mn-lt"/>
              <a:ea typeface="+mn-ea"/>
              <a:cs typeface="+mn-cs"/>
            </a:rPr>
            <a:t>xlsx</a:t>
          </a:r>
        </a:p>
        <a:p>
          <a:endParaRPr lang="de-DE" sz="2000">
            <a:solidFill>
              <a:srgbClr val="7030A0"/>
            </a:solidFill>
            <a:effectLst/>
            <a:latin typeface="+mn-lt"/>
            <a:ea typeface="+mn-ea"/>
            <a:cs typeface="+mn-cs"/>
          </a:endParaRPr>
        </a:p>
        <a:p>
          <a:r>
            <a:rPr lang="de-DE" sz="2000">
              <a:solidFill>
                <a:schemeClr val="dk1"/>
              </a:solidFill>
              <a:effectLst/>
              <a:latin typeface="+mn-lt"/>
              <a:ea typeface="+mn-ea"/>
              <a:cs typeface="+mn-cs"/>
            </a:rPr>
            <a:t> </a:t>
          </a:r>
          <a:endParaRPr lang="de-DE" sz="2000"/>
        </a:p>
      </xdr:txBody>
    </xdr:sp>
    <xdr:clientData/>
  </xdr:twoCellAnchor>
</xdr:wsDr>
</file>

<file path=xl/theme/theme1.xml><?xml version="1.0" encoding="utf-8"?>
<a:theme xmlns:a="http://schemas.openxmlformats.org/drawingml/2006/main" name="Larissa-Design">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spDef>
    <a:lnDef>
      <a:spPr bwMode="auto">
        <a:xfrm>
          <a:off x="0" y="0"/>
          <a:ext cx="1" cy="1"/>
        </a:xfrm>
        <a:custGeom>
          <a:avLst/>
          <a:gdLst/>
          <a:ahLst/>
          <a:cxnLst/>
          <a:rect l="0" t="0" r="0" b="0"/>
          <a:pathLst/>
        </a:custGeom>
        <a:noFill/>
        <a:ln w="9525" cap="flat" cmpd="sng" algn="ctr">
          <a:noFill/>
          <a:prstDash val="solid"/>
          <a:round/>
          <a:headEnd type="none" w="med" len="med"/>
          <a:tailEnd type="none" w="med" len="med"/>
        </a:ln>
        <a:effectLst/>
      </a:spPr>
      <a:bodyPr vertOverflow="clip" wrap="square" lIns="91440" tIns="45720" rIns="91440" bIns="4572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7" Type="http://schemas.openxmlformats.org/officeDocument/2006/relationships/comments" Target="../comments2.xml"/><Relationship Id="rId2" Type="http://schemas.openxmlformats.org/officeDocument/2006/relationships/printerSettings" Target="../printerSettings/printerSettings3.bin"/><Relationship Id="rId1" Type="http://schemas.openxmlformats.org/officeDocument/2006/relationships/hyperlink" Target="mailto:Thomas.Noack@Volkswagen.de" TargetMode="External"/><Relationship Id="rId6" Type="http://schemas.openxmlformats.org/officeDocument/2006/relationships/image" Target="../media/image6.emf"/><Relationship Id="rId5" Type="http://schemas.openxmlformats.org/officeDocument/2006/relationships/oleObject" Target="../embeddings/oleObject1.bin"/><Relationship Id="rId4"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6.bin"/><Relationship Id="rId5" Type="http://schemas.openxmlformats.org/officeDocument/2006/relationships/image" Target="../media/image8.emf"/><Relationship Id="rId4" Type="http://schemas.openxmlformats.org/officeDocument/2006/relationships/oleObject" Target="../embeddings/Documento_do_Microsoft_Word_97_-_20031.doc"/></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pageSetUpPr fitToPage="1"/>
  </sheetPr>
  <dimension ref="A1:AM72"/>
  <sheetViews>
    <sheetView showGridLines="0" topLeftCell="A25" zoomScale="80" zoomScaleNormal="80" zoomScaleSheetLayoutView="85" workbookViewId="0">
      <selection activeCell="O57" sqref="O57:S58"/>
    </sheetView>
  </sheetViews>
  <sheetFormatPr defaultColWidth="11.42578125" defaultRowHeight="17.25" customHeight="1"/>
  <cols>
    <col min="1" max="1" width="5.42578125" style="3" customWidth="1"/>
    <col min="2" max="2" width="7.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9.7109375" customWidth="1"/>
    <col min="10" max="10" width="13.140625" customWidth="1"/>
    <col min="11" max="12" width="5.28515625" customWidth="1"/>
    <col min="13" max="13" width="6.5703125" customWidth="1"/>
    <col min="14" max="14" width="7.28515625" customWidth="1"/>
    <col min="15" max="15" width="6.5703125" customWidth="1"/>
    <col min="16" max="18" width="5.7109375" customWidth="1"/>
    <col min="19" max="19" width="9.140625" customWidth="1"/>
    <col min="20" max="20" width="10" customWidth="1"/>
    <col min="21" max="22" width="7.7109375" customWidth="1"/>
    <col min="23" max="23" width="7.7109375" hidden="1" customWidth="1"/>
    <col min="24" max="26" width="7.7109375" customWidth="1"/>
    <col min="27" max="27" width="5.7109375" customWidth="1"/>
    <col min="28" max="28" width="12.7109375" customWidth="1"/>
    <col min="29" max="31" width="5.7109375" hidden="1" customWidth="1"/>
    <col min="32" max="32" width="20.28515625" customWidth="1"/>
    <col min="33" max="33" width="20.7109375" customWidth="1"/>
    <col min="34" max="34" width="6.7109375" style="1" customWidth="1"/>
    <col min="35" max="35" width="4.5703125" customWidth="1"/>
    <col min="36" max="36" width="10.28515625" customWidth="1"/>
    <col min="37" max="37" width="9.5703125" customWidth="1"/>
    <col min="38" max="38" width="4.140625" hidden="1" customWidth="1"/>
    <col min="39" max="39" width="3.85546875" customWidth="1"/>
  </cols>
  <sheetData>
    <row r="1" spans="1:39" ht="17.25" customHeight="1">
      <c r="A1" s="629"/>
      <c r="B1" s="61"/>
      <c r="C1" s="34"/>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68"/>
      <c r="AI1" s="68"/>
      <c r="AJ1" s="68"/>
      <c r="AK1" s="69"/>
      <c r="AL1" s="69"/>
      <c r="AM1" s="76"/>
    </row>
    <row r="2" spans="1:39" ht="17.25" customHeight="1">
      <c r="A2" s="630"/>
      <c r="B2" s="62"/>
      <c r="C2" s="77" t="s">
        <v>26</v>
      </c>
      <c r="D2" s="77" t="s">
        <v>27</v>
      </c>
      <c r="E2" s="78"/>
      <c r="F2" s="559" t="s">
        <v>28</v>
      </c>
      <c r="G2" s="560"/>
      <c r="H2" s="561"/>
      <c r="I2" s="79" t="s">
        <v>29</v>
      </c>
      <c r="J2" s="80" t="s">
        <v>30</v>
      </c>
      <c r="K2" s="78"/>
      <c r="L2" s="81"/>
      <c r="M2" s="580" t="s">
        <v>31</v>
      </c>
      <c r="N2" s="581"/>
      <c r="O2" s="581"/>
      <c r="P2" s="581"/>
      <c r="Q2" s="581"/>
      <c r="R2" s="581"/>
      <c r="S2" s="581"/>
      <c r="T2" s="581"/>
      <c r="U2" s="581"/>
      <c r="V2" s="581"/>
      <c r="W2" s="581"/>
      <c r="X2" s="581"/>
      <c r="Y2" s="581"/>
      <c r="Z2" s="581"/>
      <c r="AA2" s="581"/>
      <c r="AB2" s="581"/>
      <c r="AC2" s="581"/>
      <c r="AD2" s="581"/>
      <c r="AE2" s="581"/>
      <c r="AF2" s="581"/>
      <c r="AG2" s="581"/>
      <c r="AH2" s="581"/>
      <c r="AI2" s="581"/>
      <c r="AJ2" s="582"/>
      <c r="AK2" s="70"/>
      <c r="AL2" s="70"/>
      <c r="AM2" s="76"/>
    </row>
    <row r="3" spans="1:39" ht="17.25" customHeight="1">
      <c r="A3" s="630"/>
      <c r="B3" s="62"/>
      <c r="C3" s="165">
        <v>0</v>
      </c>
      <c r="D3" s="164" t="s">
        <v>1924</v>
      </c>
      <c r="E3" s="92"/>
      <c r="F3" s="524">
        <v>45013</v>
      </c>
      <c r="G3" s="525"/>
      <c r="H3" s="526"/>
      <c r="I3" s="93" t="s">
        <v>1922</v>
      </c>
      <c r="J3" s="94"/>
      <c r="K3" s="95"/>
      <c r="L3" s="94"/>
      <c r="M3" s="583" t="s">
        <v>1923</v>
      </c>
      <c r="N3" s="584"/>
      <c r="O3" s="584"/>
      <c r="P3" s="584"/>
      <c r="Q3" s="584"/>
      <c r="R3" s="584"/>
      <c r="S3" s="584"/>
      <c r="T3" s="584"/>
      <c r="U3" s="584"/>
      <c r="V3" s="584"/>
      <c r="W3" s="584"/>
      <c r="X3" s="584"/>
      <c r="Y3" s="584"/>
      <c r="Z3" s="584"/>
      <c r="AA3" s="584"/>
      <c r="AB3" s="584"/>
      <c r="AC3" s="584"/>
      <c r="AD3" s="584"/>
      <c r="AE3" s="584"/>
      <c r="AF3" s="584"/>
      <c r="AG3" s="584"/>
      <c r="AH3" s="584"/>
      <c r="AI3" s="584"/>
      <c r="AJ3" s="585"/>
      <c r="AK3" s="70"/>
      <c r="AL3" s="70"/>
      <c r="AM3" s="76"/>
    </row>
    <row r="4" spans="1:39" ht="17.25" customHeight="1">
      <c r="A4" s="630"/>
      <c r="B4" s="62"/>
      <c r="C4" s="164"/>
      <c r="D4" s="164"/>
      <c r="E4" s="95"/>
      <c r="F4" s="527"/>
      <c r="G4" s="528"/>
      <c r="H4" s="529"/>
      <c r="I4" s="93"/>
      <c r="J4" s="94"/>
      <c r="K4" s="95"/>
      <c r="L4" s="94"/>
      <c r="M4" s="553"/>
      <c r="N4" s="554"/>
      <c r="O4" s="554"/>
      <c r="P4" s="554"/>
      <c r="Q4" s="554"/>
      <c r="R4" s="554"/>
      <c r="S4" s="554"/>
      <c r="T4" s="554"/>
      <c r="U4" s="554"/>
      <c r="V4" s="554"/>
      <c r="W4" s="554"/>
      <c r="X4" s="554"/>
      <c r="Y4" s="554"/>
      <c r="Z4" s="554"/>
      <c r="AA4" s="554"/>
      <c r="AB4" s="554"/>
      <c r="AC4" s="554"/>
      <c r="AD4" s="554"/>
      <c r="AE4" s="554"/>
      <c r="AF4" s="554"/>
      <c r="AG4" s="554"/>
      <c r="AH4" s="554"/>
      <c r="AI4" s="554"/>
      <c r="AJ4" s="555"/>
      <c r="AK4" s="71"/>
      <c r="AL4" s="71"/>
      <c r="AM4" s="76"/>
    </row>
    <row r="5" spans="1:39" ht="17.25" customHeight="1">
      <c r="A5" s="630"/>
      <c r="B5" s="62"/>
      <c r="C5" s="164"/>
      <c r="D5" s="96"/>
      <c r="E5" s="97"/>
      <c r="F5" s="530"/>
      <c r="G5" s="531"/>
      <c r="H5" s="532"/>
      <c r="I5" s="98"/>
      <c r="J5" s="99"/>
      <c r="K5" s="100"/>
      <c r="L5" s="101"/>
      <c r="M5" s="553"/>
      <c r="N5" s="554"/>
      <c r="O5" s="554"/>
      <c r="P5" s="554"/>
      <c r="Q5" s="554"/>
      <c r="R5" s="554"/>
      <c r="S5" s="554"/>
      <c r="T5" s="554"/>
      <c r="U5" s="554"/>
      <c r="V5" s="554"/>
      <c r="W5" s="554"/>
      <c r="X5" s="554"/>
      <c r="Y5" s="554"/>
      <c r="Z5" s="554"/>
      <c r="AA5" s="554"/>
      <c r="AB5" s="554"/>
      <c r="AC5" s="554"/>
      <c r="AD5" s="554"/>
      <c r="AE5" s="554"/>
      <c r="AF5" s="554"/>
      <c r="AG5" s="554"/>
      <c r="AH5" s="554"/>
      <c r="AI5" s="554"/>
      <c r="AJ5" s="555"/>
      <c r="AK5" s="82"/>
      <c r="AL5" s="40"/>
      <c r="AM5" s="76"/>
    </row>
    <row r="6" spans="1:39" ht="17.25" customHeight="1">
      <c r="A6" s="630"/>
      <c r="B6" s="62"/>
      <c r="C6" s="164"/>
      <c r="D6" s="91"/>
      <c r="E6" s="98"/>
      <c r="F6" s="524"/>
      <c r="G6" s="525"/>
      <c r="H6" s="526"/>
      <c r="I6" s="102"/>
      <c r="J6" s="103"/>
      <c r="K6" s="104"/>
      <c r="L6" s="102"/>
      <c r="M6" s="583"/>
      <c r="N6" s="584"/>
      <c r="O6" s="584"/>
      <c r="P6" s="584"/>
      <c r="Q6" s="584"/>
      <c r="R6" s="584"/>
      <c r="S6" s="584"/>
      <c r="T6" s="584"/>
      <c r="U6" s="584"/>
      <c r="V6" s="584"/>
      <c r="W6" s="584"/>
      <c r="X6" s="584"/>
      <c r="Y6" s="584"/>
      <c r="Z6" s="584"/>
      <c r="AA6" s="584"/>
      <c r="AB6" s="584"/>
      <c r="AC6" s="584"/>
      <c r="AD6" s="584"/>
      <c r="AE6" s="584"/>
      <c r="AF6" s="584"/>
      <c r="AG6" s="584"/>
      <c r="AH6" s="584"/>
      <c r="AI6" s="584"/>
      <c r="AJ6" s="585"/>
      <c r="AK6" s="40"/>
      <c r="AL6" s="40"/>
      <c r="AM6" s="76"/>
    </row>
    <row r="7" spans="1:39" ht="17.25" customHeight="1">
      <c r="A7" s="630"/>
      <c r="B7" s="62"/>
      <c r="C7" s="164"/>
      <c r="D7" s="105"/>
      <c r="E7" s="106"/>
      <c r="F7" s="533"/>
      <c r="G7" s="534"/>
      <c r="H7" s="535"/>
      <c r="I7" s="104"/>
      <c r="J7" s="107"/>
      <c r="K7" s="108"/>
      <c r="L7" s="109"/>
      <c r="M7" s="583"/>
      <c r="N7" s="584"/>
      <c r="O7" s="584"/>
      <c r="P7" s="584"/>
      <c r="Q7" s="584"/>
      <c r="R7" s="584"/>
      <c r="S7" s="584"/>
      <c r="T7" s="584"/>
      <c r="U7" s="584"/>
      <c r="V7" s="584"/>
      <c r="W7" s="584"/>
      <c r="X7" s="584"/>
      <c r="Y7" s="584"/>
      <c r="Z7" s="584"/>
      <c r="AA7" s="584"/>
      <c r="AB7" s="584"/>
      <c r="AC7" s="584"/>
      <c r="AD7" s="584"/>
      <c r="AE7" s="584"/>
      <c r="AF7" s="584"/>
      <c r="AG7" s="584"/>
      <c r="AH7" s="584"/>
      <c r="AI7" s="584"/>
      <c r="AJ7" s="585"/>
      <c r="AK7" s="40"/>
      <c r="AL7" s="40"/>
      <c r="AM7" s="76"/>
    </row>
    <row r="8" spans="1:39" ht="17.25" customHeight="1">
      <c r="A8" s="630"/>
      <c r="B8" s="62"/>
      <c r="C8" s="164"/>
      <c r="D8" s="105"/>
      <c r="E8" s="106"/>
      <c r="F8" s="533"/>
      <c r="G8" s="534"/>
      <c r="H8" s="535"/>
      <c r="I8" s="104"/>
      <c r="J8" s="107"/>
      <c r="K8" s="108"/>
      <c r="L8" s="109"/>
      <c r="M8" s="583"/>
      <c r="N8" s="584"/>
      <c r="O8" s="584"/>
      <c r="P8" s="584"/>
      <c r="Q8" s="584"/>
      <c r="R8" s="584"/>
      <c r="S8" s="584"/>
      <c r="T8" s="584"/>
      <c r="U8" s="584"/>
      <c r="V8" s="584"/>
      <c r="W8" s="584"/>
      <c r="X8" s="584"/>
      <c r="Y8" s="584"/>
      <c r="Z8" s="584"/>
      <c r="AA8" s="584"/>
      <c r="AB8" s="584"/>
      <c r="AC8" s="584"/>
      <c r="AD8" s="584"/>
      <c r="AE8" s="584"/>
      <c r="AF8" s="584"/>
      <c r="AG8" s="584"/>
      <c r="AH8" s="584"/>
      <c r="AI8" s="584"/>
      <c r="AJ8" s="585"/>
      <c r="AK8" s="40"/>
      <c r="AL8" s="40"/>
      <c r="AM8" s="76"/>
    </row>
    <row r="9" spans="1:39" ht="17.25" customHeight="1">
      <c r="A9" s="630"/>
      <c r="B9" s="62"/>
      <c r="C9" s="164"/>
      <c r="D9" s="110"/>
      <c r="E9" s="111"/>
      <c r="F9" s="511"/>
      <c r="G9" s="536"/>
      <c r="H9" s="536"/>
      <c r="I9" s="112"/>
      <c r="J9" s="99"/>
      <c r="K9" s="101"/>
      <c r="L9" s="101"/>
      <c r="M9" s="602"/>
      <c r="N9" s="602"/>
      <c r="O9" s="602"/>
      <c r="P9" s="602"/>
      <c r="Q9" s="602"/>
      <c r="R9" s="602"/>
      <c r="S9" s="602"/>
      <c r="T9" s="602"/>
      <c r="U9" s="602"/>
      <c r="V9" s="602"/>
      <c r="W9" s="602"/>
      <c r="X9" s="602"/>
      <c r="Y9" s="602"/>
      <c r="Z9" s="602"/>
      <c r="AA9" s="602"/>
      <c r="AB9" s="602"/>
      <c r="AC9" s="602"/>
      <c r="AD9" s="602"/>
      <c r="AE9" s="602"/>
      <c r="AF9" s="602"/>
      <c r="AG9" s="602"/>
      <c r="AH9" s="602"/>
      <c r="AI9" s="602"/>
      <c r="AJ9" s="602"/>
      <c r="AK9" s="40"/>
      <c r="AL9" s="40"/>
      <c r="AM9" s="76"/>
    </row>
    <row r="10" spans="1:39" ht="17.25" customHeight="1">
      <c r="A10" s="630"/>
      <c r="B10" s="62"/>
      <c r="C10" s="164"/>
      <c r="D10" s="110"/>
      <c r="E10" s="111"/>
      <c r="F10" s="511"/>
      <c r="G10" s="536"/>
      <c r="H10" s="536"/>
      <c r="I10" s="113"/>
      <c r="J10" s="99"/>
      <c r="K10" s="101"/>
      <c r="L10" s="101"/>
      <c r="M10" s="602"/>
      <c r="N10" s="602"/>
      <c r="O10" s="602"/>
      <c r="P10" s="602"/>
      <c r="Q10" s="602"/>
      <c r="R10" s="602"/>
      <c r="S10" s="602"/>
      <c r="T10" s="602"/>
      <c r="U10" s="602"/>
      <c r="V10" s="602"/>
      <c r="W10" s="602"/>
      <c r="X10" s="602"/>
      <c r="Y10" s="602"/>
      <c r="Z10" s="602"/>
      <c r="AA10" s="602"/>
      <c r="AB10" s="602"/>
      <c r="AC10" s="602"/>
      <c r="AD10" s="602"/>
      <c r="AE10" s="602"/>
      <c r="AF10" s="602"/>
      <c r="AG10" s="602"/>
      <c r="AH10" s="602"/>
      <c r="AI10" s="602"/>
      <c r="AJ10" s="602"/>
      <c r="AK10" s="40"/>
      <c r="AL10" s="40"/>
      <c r="AM10" s="76"/>
    </row>
    <row r="11" spans="1:39" ht="17.25" customHeight="1">
      <c r="A11" s="630"/>
      <c r="B11" s="62"/>
      <c r="C11" s="164"/>
      <c r="D11" s="110"/>
      <c r="E11" s="111"/>
      <c r="F11" s="511"/>
      <c r="G11" s="511"/>
      <c r="H11" s="511"/>
      <c r="I11" s="113"/>
      <c r="J11" s="99"/>
      <c r="K11" s="101"/>
      <c r="L11" s="101"/>
      <c r="M11" s="602"/>
      <c r="N11" s="602"/>
      <c r="O11" s="602"/>
      <c r="P11" s="602"/>
      <c r="Q11" s="602"/>
      <c r="R11" s="602"/>
      <c r="S11" s="602"/>
      <c r="T11" s="602"/>
      <c r="U11" s="602"/>
      <c r="V11" s="602"/>
      <c r="W11" s="602"/>
      <c r="X11" s="602"/>
      <c r="Y11" s="602"/>
      <c r="Z11" s="602"/>
      <c r="AA11" s="602"/>
      <c r="AB11" s="602"/>
      <c r="AC11" s="602"/>
      <c r="AD11" s="602"/>
      <c r="AE11" s="602"/>
      <c r="AF11" s="602"/>
      <c r="AG11" s="602"/>
      <c r="AH11" s="602"/>
      <c r="AI11" s="602"/>
      <c r="AJ11" s="602"/>
      <c r="AK11" s="40"/>
      <c r="AL11" s="40"/>
      <c r="AM11" s="76"/>
    </row>
    <row r="12" spans="1:39" ht="17.25" customHeight="1">
      <c r="A12" s="630"/>
      <c r="B12" s="62"/>
      <c r="C12" s="164"/>
      <c r="D12" s="114"/>
      <c r="E12" s="115"/>
      <c r="F12" s="550"/>
      <c r="G12" s="551"/>
      <c r="H12" s="552"/>
      <c r="I12" s="116"/>
      <c r="J12" s="117"/>
      <c r="K12" s="118"/>
      <c r="L12" s="119"/>
      <c r="M12" s="591"/>
      <c r="N12" s="592"/>
      <c r="O12" s="592"/>
      <c r="P12" s="592"/>
      <c r="Q12" s="592"/>
      <c r="R12" s="592"/>
      <c r="S12" s="592"/>
      <c r="T12" s="592"/>
      <c r="U12" s="592"/>
      <c r="V12" s="592"/>
      <c r="W12" s="592"/>
      <c r="X12" s="592"/>
      <c r="Y12" s="592"/>
      <c r="Z12" s="592"/>
      <c r="AA12" s="592"/>
      <c r="AB12" s="592"/>
      <c r="AC12" s="592"/>
      <c r="AD12" s="592"/>
      <c r="AE12" s="592"/>
      <c r="AF12" s="592"/>
      <c r="AG12" s="592"/>
      <c r="AH12" s="592"/>
      <c r="AI12" s="592"/>
      <c r="AJ12" s="593"/>
      <c r="AK12" s="40"/>
      <c r="AL12" s="40"/>
      <c r="AM12" s="76"/>
    </row>
    <row r="13" spans="1:39" ht="17.25" customHeight="1">
      <c r="A13" s="630"/>
      <c r="B13" s="62"/>
      <c r="C13" s="164"/>
      <c r="D13" s="120"/>
      <c r="E13" s="97"/>
      <c r="F13" s="543"/>
      <c r="G13" s="544"/>
      <c r="H13" s="545"/>
      <c r="I13" s="121"/>
      <c r="J13" s="99"/>
      <c r="K13" s="100"/>
      <c r="L13" s="101"/>
      <c r="M13" s="583"/>
      <c r="N13" s="584"/>
      <c r="O13" s="584"/>
      <c r="P13" s="584"/>
      <c r="Q13" s="584"/>
      <c r="R13" s="584"/>
      <c r="S13" s="584"/>
      <c r="T13" s="584"/>
      <c r="U13" s="584"/>
      <c r="V13" s="584"/>
      <c r="W13" s="584"/>
      <c r="X13" s="584"/>
      <c r="Y13" s="584"/>
      <c r="Z13" s="584"/>
      <c r="AA13" s="584"/>
      <c r="AB13" s="584"/>
      <c r="AC13" s="584"/>
      <c r="AD13" s="584"/>
      <c r="AE13" s="584"/>
      <c r="AF13" s="584"/>
      <c r="AG13" s="584"/>
      <c r="AH13" s="584"/>
      <c r="AI13" s="584"/>
      <c r="AJ13" s="585"/>
      <c r="AK13" s="40"/>
      <c r="AL13" s="40"/>
      <c r="AM13" s="76"/>
    </row>
    <row r="14" spans="1:39" ht="17.25" customHeight="1">
      <c r="A14" s="630"/>
      <c r="B14" s="62"/>
      <c r="C14" s="164"/>
      <c r="D14" s="120"/>
      <c r="E14" s="97"/>
      <c r="F14" s="546"/>
      <c r="G14" s="531"/>
      <c r="H14" s="532"/>
      <c r="I14" s="121"/>
      <c r="J14" s="99"/>
      <c r="K14" s="100"/>
      <c r="L14" s="101"/>
      <c r="M14" s="553"/>
      <c r="N14" s="554"/>
      <c r="O14" s="554"/>
      <c r="P14" s="554"/>
      <c r="Q14" s="554"/>
      <c r="R14" s="554"/>
      <c r="S14" s="554"/>
      <c r="T14" s="554"/>
      <c r="U14" s="554"/>
      <c r="V14" s="554"/>
      <c r="W14" s="554"/>
      <c r="X14" s="554"/>
      <c r="Y14" s="554"/>
      <c r="Z14" s="554"/>
      <c r="AA14" s="554"/>
      <c r="AB14" s="554"/>
      <c r="AC14" s="554"/>
      <c r="AD14" s="554"/>
      <c r="AE14" s="554"/>
      <c r="AF14" s="554"/>
      <c r="AG14" s="554"/>
      <c r="AH14" s="554"/>
      <c r="AI14" s="554"/>
      <c r="AJ14" s="555"/>
      <c r="AK14" s="40"/>
      <c r="AL14" s="40"/>
      <c r="AM14" s="76"/>
    </row>
    <row r="15" spans="1:39" ht="17.25" customHeight="1">
      <c r="A15" s="630"/>
      <c r="B15" s="62"/>
      <c r="C15" s="164"/>
      <c r="D15" s="122"/>
      <c r="E15" s="123"/>
      <c r="F15" s="608"/>
      <c r="G15" s="551"/>
      <c r="H15" s="552"/>
      <c r="I15" s="116"/>
      <c r="J15" s="124"/>
      <c r="K15" s="125"/>
      <c r="L15" s="126"/>
      <c r="M15" s="556"/>
      <c r="N15" s="557"/>
      <c r="O15" s="557"/>
      <c r="P15" s="557"/>
      <c r="Q15" s="557"/>
      <c r="R15" s="557"/>
      <c r="S15" s="557"/>
      <c r="T15" s="557"/>
      <c r="U15" s="557"/>
      <c r="V15" s="557"/>
      <c r="W15" s="557"/>
      <c r="X15" s="557"/>
      <c r="Y15" s="557"/>
      <c r="Z15" s="557"/>
      <c r="AA15" s="557"/>
      <c r="AB15" s="557"/>
      <c r="AC15" s="557"/>
      <c r="AD15" s="557"/>
      <c r="AE15" s="557"/>
      <c r="AF15" s="557"/>
      <c r="AG15" s="557"/>
      <c r="AH15" s="557"/>
      <c r="AI15" s="557"/>
      <c r="AJ15" s="558"/>
      <c r="AK15" s="40"/>
      <c r="AL15" s="40"/>
      <c r="AM15" s="76"/>
    </row>
    <row r="16" spans="1:39" ht="17.25" customHeight="1">
      <c r="A16" s="630"/>
      <c r="B16" s="62"/>
      <c r="C16" s="164"/>
      <c r="D16" s="114"/>
      <c r="E16" s="115"/>
      <c r="F16" s="608"/>
      <c r="G16" s="551"/>
      <c r="H16" s="552"/>
      <c r="I16" s="121"/>
      <c r="J16" s="117"/>
      <c r="K16" s="118"/>
      <c r="L16" s="119"/>
      <c r="M16" s="553"/>
      <c r="N16" s="597"/>
      <c r="O16" s="597"/>
      <c r="P16" s="597"/>
      <c r="Q16" s="597"/>
      <c r="R16" s="597"/>
      <c r="S16" s="597"/>
      <c r="T16" s="597"/>
      <c r="U16" s="597"/>
      <c r="V16" s="597"/>
      <c r="W16" s="597"/>
      <c r="X16" s="597"/>
      <c r="Y16" s="597"/>
      <c r="Z16" s="597"/>
      <c r="AA16" s="597"/>
      <c r="AB16" s="597"/>
      <c r="AC16" s="597"/>
      <c r="AD16" s="597"/>
      <c r="AE16" s="597"/>
      <c r="AF16" s="597"/>
      <c r="AG16" s="597"/>
      <c r="AH16" s="597"/>
      <c r="AI16" s="597"/>
      <c r="AJ16" s="598"/>
      <c r="AK16" s="40"/>
      <c r="AL16" s="40"/>
      <c r="AM16" s="76"/>
    </row>
    <row r="17" spans="1:39" ht="17.25" customHeight="1">
      <c r="A17" s="630"/>
      <c r="B17" s="62"/>
      <c r="C17" s="164"/>
      <c r="D17" s="120"/>
      <c r="E17" s="97"/>
      <c r="F17" s="543"/>
      <c r="G17" s="544"/>
      <c r="H17" s="545"/>
      <c r="I17" s="121"/>
      <c r="J17" s="99"/>
      <c r="K17" s="100"/>
      <c r="L17" s="101"/>
      <c r="M17" s="603"/>
      <c r="N17" s="604"/>
      <c r="O17" s="604"/>
      <c r="P17" s="604"/>
      <c r="Q17" s="604"/>
      <c r="R17" s="604"/>
      <c r="S17" s="604"/>
      <c r="T17" s="604"/>
      <c r="U17" s="604"/>
      <c r="V17" s="604"/>
      <c r="W17" s="604"/>
      <c r="X17" s="604"/>
      <c r="Y17" s="604"/>
      <c r="Z17" s="604"/>
      <c r="AA17" s="604"/>
      <c r="AB17" s="604"/>
      <c r="AC17" s="604"/>
      <c r="AD17" s="604"/>
      <c r="AE17" s="604"/>
      <c r="AF17" s="604"/>
      <c r="AG17" s="604"/>
      <c r="AH17" s="604"/>
      <c r="AI17" s="604"/>
      <c r="AJ17" s="605"/>
      <c r="AK17" s="40"/>
      <c r="AL17" s="40"/>
      <c r="AM17" s="76"/>
    </row>
    <row r="18" spans="1:39" ht="17.25" customHeight="1">
      <c r="A18" s="630"/>
      <c r="B18" s="62"/>
      <c r="C18" s="164"/>
      <c r="D18" s="114"/>
      <c r="E18" s="115"/>
      <c r="F18" s="546"/>
      <c r="G18" s="531"/>
      <c r="H18" s="532"/>
      <c r="I18" s="116"/>
      <c r="J18" s="117"/>
      <c r="K18" s="118"/>
      <c r="L18" s="119"/>
      <c r="M18" s="603"/>
      <c r="N18" s="604"/>
      <c r="O18" s="604"/>
      <c r="P18" s="604"/>
      <c r="Q18" s="604"/>
      <c r="R18" s="604"/>
      <c r="S18" s="604"/>
      <c r="T18" s="604"/>
      <c r="U18" s="604"/>
      <c r="V18" s="604"/>
      <c r="W18" s="604"/>
      <c r="X18" s="604"/>
      <c r="Y18" s="604"/>
      <c r="Z18" s="604"/>
      <c r="AA18" s="604"/>
      <c r="AB18" s="604"/>
      <c r="AC18" s="604"/>
      <c r="AD18" s="604"/>
      <c r="AE18" s="604"/>
      <c r="AF18" s="604"/>
      <c r="AG18" s="604"/>
      <c r="AH18" s="604"/>
      <c r="AI18" s="604"/>
      <c r="AJ18" s="605"/>
      <c r="AK18" s="40"/>
      <c r="AL18" s="40"/>
      <c r="AM18" s="76"/>
    </row>
    <row r="19" spans="1:39" ht="17.25" customHeight="1">
      <c r="A19" s="630"/>
      <c r="B19" s="62"/>
      <c r="C19" s="164"/>
      <c r="D19" s="120"/>
      <c r="E19" s="97"/>
      <c r="F19" s="543"/>
      <c r="G19" s="544"/>
      <c r="H19" s="545"/>
      <c r="I19" s="121"/>
      <c r="J19" s="99"/>
      <c r="K19" s="100"/>
      <c r="L19" s="101"/>
      <c r="M19" s="603"/>
      <c r="N19" s="604"/>
      <c r="O19" s="604"/>
      <c r="P19" s="604"/>
      <c r="Q19" s="604"/>
      <c r="R19" s="604"/>
      <c r="S19" s="604"/>
      <c r="T19" s="604"/>
      <c r="U19" s="604"/>
      <c r="V19" s="604"/>
      <c r="W19" s="604"/>
      <c r="X19" s="604"/>
      <c r="Y19" s="604"/>
      <c r="Z19" s="604"/>
      <c r="AA19" s="604"/>
      <c r="AB19" s="604"/>
      <c r="AC19" s="604"/>
      <c r="AD19" s="604"/>
      <c r="AE19" s="604"/>
      <c r="AF19" s="604"/>
      <c r="AG19" s="604"/>
      <c r="AH19" s="604"/>
      <c r="AI19" s="604"/>
      <c r="AJ19" s="605"/>
      <c r="AK19" s="40"/>
      <c r="AL19" s="40"/>
      <c r="AM19" s="76"/>
    </row>
    <row r="20" spans="1:39" ht="17.25" customHeight="1">
      <c r="A20" s="630"/>
      <c r="B20" s="62"/>
      <c r="C20" s="164"/>
      <c r="D20" s="127"/>
      <c r="E20" s="128"/>
      <c r="F20" s="546"/>
      <c r="G20" s="531"/>
      <c r="H20" s="532"/>
      <c r="I20" s="116"/>
      <c r="J20" s="129"/>
      <c r="K20" s="130"/>
      <c r="L20" s="129"/>
      <c r="M20" s="577"/>
      <c r="N20" s="578"/>
      <c r="O20" s="578"/>
      <c r="P20" s="578"/>
      <c r="Q20" s="578"/>
      <c r="R20" s="578"/>
      <c r="S20" s="578"/>
      <c r="T20" s="578"/>
      <c r="U20" s="578"/>
      <c r="V20" s="578"/>
      <c r="W20" s="578"/>
      <c r="X20" s="578"/>
      <c r="Y20" s="578"/>
      <c r="Z20" s="578"/>
      <c r="AA20" s="578"/>
      <c r="AB20" s="578"/>
      <c r="AC20" s="578"/>
      <c r="AD20" s="578"/>
      <c r="AE20" s="578"/>
      <c r="AF20" s="578"/>
      <c r="AG20" s="578"/>
      <c r="AH20" s="578"/>
      <c r="AI20" s="578"/>
      <c r="AJ20" s="579"/>
      <c r="AK20" s="40"/>
      <c r="AL20" s="40"/>
      <c r="AM20" s="76"/>
    </row>
    <row r="21" spans="1:39" ht="17.25" customHeight="1">
      <c r="A21" s="630"/>
      <c r="B21" s="62"/>
      <c r="C21" s="164"/>
      <c r="D21" s="131"/>
      <c r="E21" s="132"/>
      <c r="F21" s="547"/>
      <c r="G21" s="548"/>
      <c r="H21" s="549"/>
      <c r="I21" s="133"/>
      <c r="J21" s="134"/>
      <c r="K21" s="135"/>
      <c r="L21" s="134"/>
      <c r="M21" s="594"/>
      <c r="N21" s="595"/>
      <c r="O21" s="595"/>
      <c r="P21" s="595"/>
      <c r="Q21" s="595"/>
      <c r="R21" s="595"/>
      <c r="S21" s="595"/>
      <c r="T21" s="595"/>
      <c r="U21" s="595"/>
      <c r="V21" s="595"/>
      <c r="W21" s="595"/>
      <c r="X21" s="595"/>
      <c r="Y21" s="595"/>
      <c r="Z21" s="595"/>
      <c r="AA21" s="595"/>
      <c r="AB21" s="595"/>
      <c r="AC21" s="595"/>
      <c r="AD21" s="595"/>
      <c r="AE21" s="595"/>
      <c r="AF21" s="595"/>
      <c r="AG21" s="595"/>
      <c r="AH21" s="595"/>
      <c r="AI21" s="595"/>
      <c r="AJ21" s="596"/>
      <c r="AK21" s="40"/>
      <c r="AL21" s="40"/>
      <c r="AM21" s="76"/>
    </row>
    <row r="22" spans="1:39" ht="17.25" customHeight="1">
      <c r="A22" s="630"/>
      <c r="B22" s="62"/>
      <c r="C22" s="164"/>
      <c r="D22" s="136"/>
      <c r="E22" s="137"/>
      <c r="F22" s="540"/>
      <c r="G22" s="541"/>
      <c r="H22" s="542"/>
      <c r="I22" s="138"/>
      <c r="J22" s="139"/>
      <c r="K22" s="140"/>
      <c r="L22" s="141"/>
      <c r="M22" s="594"/>
      <c r="N22" s="595"/>
      <c r="O22" s="595"/>
      <c r="P22" s="595"/>
      <c r="Q22" s="595"/>
      <c r="R22" s="595"/>
      <c r="S22" s="595"/>
      <c r="T22" s="595"/>
      <c r="U22" s="595"/>
      <c r="V22" s="595"/>
      <c r="W22" s="595"/>
      <c r="X22" s="595"/>
      <c r="Y22" s="595"/>
      <c r="Z22" s="595"/>
      <c r="AA22" s="595"/>
      <c r="AB22" s="595"/>
      <c r="AC22" s="595"/>
      <c r="AD22" s="595"/>
      <c r="AE22" s="595"/>
      <c r="AF22" s="595"/>
      <c r="AG22" s="595"/>
      <c r="AH22" s="595"/>
      <c r="AI22" s="595"/>
      <c r="AJ22" s="596"/>
      <c r="AK22" s="40"/>
      <c r="AL22" s="40"/>
      <c r="AM22" s="76"/>
    </row>
    <row r="23" spans="1:39" ht="17.25" customHeight="1">
      <c r="A23" s="630"/>
      <c r="B23" s="62"/>
      <c r="C23" s="164"/>
      <c r="D23" s="131"/>
      <c r="E23" s="132"/>
      <c r="F23" s="537"/>
      <c r="G23" s="538"/>
      <c r="H23" s="539"/>
      <c r="I23" s="142"/>
      <c r="J23" s="134"/>
      <c r="K23" s="135"/>
      <c r="L23" s="134"/>
      <c r="M23" s="594"/>
      <c r="N23" s="595"/>
      <c r="O23" s="595"/>
      <c r="P23" s="595"/>
      <c r="Q23" s="595"/>
      <c r="R23" s="595"/>
      <c r="S23" s="595"/>
      <c r="T23" s="595"/>
      <c r="U23" s="595"/>
      <c r="V23" s="595"/>
      <c r="W23" s="595"/>
      <c r="X23" s="595"/>
      <c r="Y23" s="595"/>
      <c r="Z23" s="595"/>
      <c r="AA23" s="595"/>
      <c r="AB23" s="595"/>
      <c r="AC23" s="595"/>
      <c r="AD23" s="595"/>
      <c r="AE23" s="595"/>
      <c r="AF23" s="595"/>
      <c r="AG23" s="595"/>
      <c r="AH23" s="595"/>
      <c r="AI23" s="595"/>
      <c r="AJ23" s="596"/>
      <c r="AK23" s="40"/>
      <c r="AL23" s="40"/>
      <c r="AM23" s="76"/>
    </row>
    <row r="24" spans="1:39" ht="17.25" customHeight="1">
      <c r="A24" s="630"/>
      <c r="B24" s="62"/>
      <c r="C24" s="164"/>
      <c r="D24" s="136"/>
      <c r="E24" s="137"/>
      <c r="F24" s="540"/>
      <c r="G24" s="541"/>
      <c r="H24" s="542"/>
      <c r="I24" s="143"/>
      <c r="J24" s="141"/>
      <c r="K24" s="140"/>
      <c r="L24" s="141"/>
      <c r="M24" s="594"/>
      <c r="N24" s="595"/>
      <c r="O24" s="595"/>
      <c r="P24" s="595"/>
      <c r="Q24" s="595"/>
      <c r="R24" s="595"/>
      <c r="S24" s="595"/>
      <c r="T24" s="595"/>
      <c r="U24" s="595"/>
      <c r="V24" s="595"/>
      <c r="W24" s="595"/>
      <c r="X24" s="595"/>
      <c r="Y24" s="595"/>
      <c r="Z24" s="595"/>
      <c r="AA24" s="595"/>
      <c r="AB24" s="595"/>
      <c r="AC24" s="595"/>
      <c r="AD24" s="595"/>
      <c r="AE24" s="595"/>
      <c r="AF24" s="595"/>
      <c r="AG24" s="595"/>
      <c r="AH24" s="595"/>
      <c r="AI24" s="595"/>
      <c r="AJ24" s="596"/>
      <c r="AK24" s="40"/>
      <c r="AL24" s="40"/>
      <c r="AM24" s="76"/>
    </row>
    <row r="25" spans="1:39" ht="17.25" customHeight="1">
      <c r="A25" s="630"/>
      <c r="B25" s="62"/>
      <c r="C25" s="164"/>
      <c r="D25" s="131"/>
      <c r="E25" s="132"/>
      <c r="F25" s="537"/>
      <c r="G25" s="538"/>
      <c r="H25" s="539"/>
      <c r="I25" s="142"/>
      <c r="J25" s="134"/>
      <c r="K25" s="135"/>
      <c r="L25" s="134"/>
      <c r="M25" s="594"/>
      <c r="N25" s="595"/>
      <c r="O25" s="595"/>
      <c r="P25" s="595"/>
      <c r="Q25" s="595"/>
      <c r="R25" s="595"/>
      <c r="S25" s="595"/>
      <c r="T25" s="595"/>
      <c r="U25" s="595"/>
      <c r="V25" s="595"/>
      <c r="W25" s="595"/>
      <c r="X25" s="595"/>
      <c r="Y25" s="595"/>
      <c r="Z25" s="595"/>
      <c r="AA25" s="595"/>
      <c r="AB25" s="595"/>
      <c r="AC25" s="595"/>
      <c r="AD25" s="595"/>
      <c r="AE25" s="595"/>
      <c r="AF25" s="595"/>
      <c r="AG25" s="595"/>
      <c r="AH25" s="595"/>
      <c r="AI25" s="595"/>
      <c r="AJ25" s="596"/>
      <c r="AK25" s="40"/>
      <c r="AL25" s="40"/>
      <c r="AM25" s="76"/>
    </row>
    <row r="26" spans="1:39" ht="17.25" customHeight="1">
      <c r="A26" s="630"/>
      <c r="B26" s="62"/>
      <c r="C26" s="164"/>
      <c r="D26" s="136"/>
      <c r="E26" s="137"/>
      <c r="F26" s="540"/>
      <c r="G26" s="541"/>
      <c r="H26" s="542"/>
      <c r="I26" s="143"/>
      <c r="J26" s="139"/>
      <c r="K26" s="140"/>
      <c r="L26" s="141"/>
      <c r="M26" s="594"/>
      <c r="N26" s="595"/>
      <c r="O26" s="595"/>
      <c r="P26" s="595"/>
      <c r="Q26" s="595"/>
      <c r="R26" s="595"/>
      <c r="S26" s="595"/>
      <c r="T26" s="595"/>
      <c r="U26" s="595"/>
      <c r="V26" s="595"/>
      <c r="W26" s="595"/>
      <c r="X26" s="595"/>
      <c r="Y26" s="595"/>
      <c r="Z26" s="595"/>
      <c r="AA26" s="595"/>
      <c r="AB26" s="595"/>
      <c r="AC26" s="595"/>
      <c r="AD26" s="595"/>
      <c r="AE26" s="595"/>
      <c r="AF26" s="595"/>
      <c r="AG26" s="595"/>
      <c r="AH26" s="595"/>
      <c r="AI26" s="595"/>
      <c r="AJ26" s="596"/>
      <c r="AK26" s="40"/>
      <c r="AL26" s="40"/>
      <c r="AM26" s="76"/>
    </row>
    <row r="27" spans="1:39" ht="17.25" customHeight="1">
      <c r="A27" s="630"/>
      <c r="B27" s="62"/>
      <c r="C27" s="164"/>
      <c r="D27" s="131"/>
      <c r="E27" s="132"/>
      <c r="F27" s="537"/>
      <c r="G27" s="538"/>
      <c r="H27" s="539"/>
      <c r="I27" s="142"/>
      <c r="J27" s="134"/>
      <c r="K27" s="135"/>
      <c r="L27" s="134"/>
      <c r="M27" s="594"/>
      <c r="N27" s="595"/>
      <c r="O27" s="595"/>
      <c r="P27" s="595"/>
      <c r="Q27" s="595"/>
      <c r="R27" s="595"/>
      <c r="S27" s="595"/>
      <c r="T27" s="595"/>
      <c r="U27" s="595"/>
      <c r="V27" s="595"/>
      <c r="W27" s="595"/>
      <c r="X27" s="595"/>
      <c r="Y27" s="595"/>
      <c r="Z27" s="595"/>
      <c r="AA27" s="595"/>
      <c r="AB27" s="595"/>
      <c r="AC27" s="595"/>
      <c r="AD27" s="595"/>
      <c r="AE27" s="595"/>
      <c r="AF27" s="595"/>
      <c r="AG27" s="595"/>
      <c r="AH27" s="595"/>
      <c r="AI27" s="595"/>
      <c r="AJ27" s="596"/>
      <c r="AK27" s="40"/>
      <c r="AL27" s="40"/>
      <c r="AM27" s="76"/>
    </row>
    <row r="28" spans="1:39" ht="17.25" customHeight="1">
      <c r="A28" s="630"/>
      <c r="B28" s="62"/>
      <c r="C28" s="164"/>
      <c r="D28" s="136"/>
      <c r="E28" s="137"/>
      <c r="F28" s="540"/>
      <c r="G28" s="541"/>
      <c r="H28" s="542"/>
      <c r="I28" s="143"/>
      <c r="J28" s="141"/>
      <c r="K28" s="140"/>
      <c r="L28" s="141"/>
      <c r="M28" s="594"/>
      <c r="N28" s="595"/>
      <c r="O28" s="595"/>
      <c r="P28" s="595"/>
      <c r="Q28" s="595"/>
      <c r="R28" s="595"/>
      <c r="S28" s="595"/>
      <c r="T28" s="595"/>
      <c r="U28" s="595"/>
      <c r="V28" s="595"/>
      <c r="W28" s="595"/>
      <c r="X28" s="595"/>
      <c r="Y28" s="595"/>
      <c r="Z28" s="595"/>
      <c r="AA28" s="595"/>
      <c r="AB28" s="595"/>
      <c r="AC28" s="595"/>
      <c r="AD28" s="595"/>
      <c r="AE28" s="595"/>
      <c r="AF28" s="595"/>
      <c r="AG28" s="595"/>
      <c r="AH28" s="595"/>
      <c r="AI28" s="595"/>
      <c r="AJ28" s="596"/>
      <c r="AK28" s="40"/>
      <c r="AL28" s="40"/>
      <c r="AM28" s="76"/>
    </row>
    <row r="29" spans="1:39" ht="17.25" customHeight="1">
      <c r="A29" s="630"/>
      <c r="B29" s="62"/>
      <c r="C29" s="164"/>
      <c r="D29" s="131"/>
      <c r="E29" s="132"/>
      <c r="F29" s="537"/>
      <c r="G29" s="538"/>
      <c r="H29" s="539"/>
      <c r="I29" s="142"/>
      <c r="J29" s="144"/>
      <c r="K29" s="135"/>
      <c r="L29" s="144"/>
      <c r="M29" s="594"/>
      <c r="N29" s="595"/>
      <c r="O29" s="595"/>
      <c r="P29" s="595"/>
      <c r="Q29" s="595"/>
      <c r="R29" s="595"/>
      <c r="S29" s="595"/>
      <c r="T29" s="595"/>
      <c r="U29" s="595"/>
      <c r="V29" s="595"/>
      <c r="W29" s="595"/>
      <c r="X29" s="595"/>
      <c r="Y29" s="595"/>
      <c r="Z29" s="595"/>
      <c r="AA29" s="595"/>
      <c r="AB29" s="595"/>
      <c r="AC29" s="595"/>
      <c r="AD29" s="595"/>
      <c r="AE29" s="595"/>
      <c r="AF29" s="595"/>
      <c r="AG29" s="595"/>
      <c r="AH29" s="595"/>
      <c r="AI29" s="595"/>
      <c r="AJ29" s="596"/>
      <c r="AK29" s="40"/>
      <c r="AL29" s="40"/>
      <c r="AM29" s="76"/>
    </row>
    <row r="30" spans="1:39" ht="17.25" customHeight="1">
      <c r="A30" s="631"/>
      <c r="B30" s="62"/>
      <c r="C30" s="164"/>
      <c r="D30" s="136"/>
      <c r="E30" s="137"/>
      <c r="F30" s="540"/>
      <c r="G30" s="541"/>
      <c r="H30" s="542"/>
      <c r="I30" s="143"/>
      <c r="J30" s="145"/>
      <c r="K30" s="140"/>
      <c r="L30" s="145"/>
      <c r="M30" s="632"/>
      <c r="N30" s="528"/>
      <c r="O30" s="528"/>
      <c r="P30" s="528"/>
      <c r="Q30" s="528"/>
      <c r="R30" s="528"/>
      <c r="S30" s="528"/>
      <c r="T30" s="528"/>
      <c r="U30" s="528"/>
      <c r="V30" s="528"/>
      <c r="W30" s="528"/>
      <c r="X30" s="528"/>
      <c r="Y30" s="528"/>
      <c r="Z30" s="528"/>
      <c r="AA30" s="528"/>
      <c r="AB30" s="528"/>
      <c r="AC30" s="528"/>
      <c r="AD30" s="528"/>
      <c r="AE30" s="528"/>
      <c r="AF30" s="528"/>
      <c r="AG30" s="528"/>
      <c r="AH30" s="528"/>
      <c r="AI30" s="528"/>
      <c r="AJ30" s="529"/>
      <c r="AK30" s="40"/>
      <c r="AL30" s="40"/>
      <c r="AM30" s="76"/>
    </row>
    <row r="31" spans="1:39" ht="17.25" customHeight="1">
      <c r="A31" s="521"/>
      <c r="B31" s="62"/>
      <c r="C31" s="164"/>
      <c r="D31" s="146"/>
      <c r="E31" s="132"/>
      <c r="F31" s="609"/>
      <c r="G31" s="610"/>
      <c r="H31" s="611"/>
      <c r="I31" s="132"/>
      <c r="J31" s="147"/>
      <c r="K31" s="148"/>
      <c r="L31" s="147"/>
      <c r="M31" s="599"/>
      <c r="N31" s="600"/>
      <c r="O31" s="600"/>
      <c r="P31" s="600"/>
      <c r="Q31" s="600"/>
      <c r="R31" s="600"/>
      <c r="S31" s="600"/>
      <c r="T31" s="600"/>
      <c r="U31" s="600"/>
      <c r="V31" s="600"/>
      <c r="W31" s="600"/>
      <c r="X31" s="600"/>
      <c r="Y31" s="600"/>
      <c r="Z31" s="600"/>
      <c r="AA31" s="600"/>
      <c r="AB31" s="600"/>
      <c r="AC31" s="600"/>
      <c r="AD31" s="600"/>
      <c r="AE31" s="600"/>
      <c r="AF31" s="600"/>
      <c r="AG31" s="600"/>
      <c r="AH31" s="600"/>
      <c r="AI31" s="600"/>
      <c r="AJ31" s="601"/>
      <c r="AK31" s="40"/>
      <c r="AL31" s="40"/>
      <c r="AM31" s="76"/>
    </row>
    <row r="32" spans="1:39" ht="17.25" customHeight="1">
      <c r="A32" s="522"/>
      <c r="B32" s="62"/>
      <c r="C32" s="164"/>
      <c r="D32" s="149"/>
      <c r="E32" s="137"/>
      <c r="F32" s="599"/>
      <c r="G32" s="600"/>
      <c r="H32" s="601"/>
      <c r="I32" s="137"/>
      <c r="J32" s="150"/>
      <c r="K32" s="143"/>
      <c r="L32" s="150"/>
      <c r="M32" s="599"/>
      <c r="N32" s="600"/>
      <c r="O32" s="600"/>
      <c r="P32" s="600"/>
      <c r="Q32" s="600"/>
      <c r="R32" s="600"/>
      <c r="S32" s="600"/>
      <c r="T32" s="600"/>
      <c r="U32" s="600"/>
      <c r="V32" s="600"/>
      <c r="W32" s="600"/>
      <c r="X32" s="600"/>
      <c r="Y32" s="600"/>
      <c r="Z32" s="600"/>
      <c r="AA32" s="600"/>
      <c r="AB32" s="600"/>
      <c r="AC32" s="600"/>
      <c r="AD32" s="600"/>
      <c r="AE32" s="600"/>
      <c r="AF32" s="600"/>
      <c r="AG32" s="600"/>
      <c r="AH32" s="600"/>
      <c r="AI32" s="600"/>
      <c r="AJ32" s="601"/>
      <c r="AK32" s="40"/>
      <c r="AL32" s="40"/>
      <c r="AM32" s="76"/>
    </row>
    <row r="33" spans="1:39" ht="17.25" customHeight="1">
      <c r="A33" s="522"/>
      <c r="B33" s="62"/>
      <c r="C33" s="164"/>
      <c r="D33" s="131"/>
      <c r="E33" s="132"/>
      <c r="F33" s="537"/>
      <c r="G33" s="538"/>
      <c r="H33" s="539"/>
      <c r="I33" s="142"/>
      <c r="J33" s="144"/>
      <c r="K33" s="151"/>
      <c r="L33" s="144"/>
      <c r="M33" s="594"/>
      <c r="N33" s="595"/>
      <c r="O33" s="595"/>
      <c r="P33" s="595"/>
      <c r="Q33" s="595"/>
      <c r="R33" s="595"/>
      <c r="S33" s="595"/>
      <c r="T33" s="595"/>
      <c r="U33" s="595"/>
      <c r="V33" s="595"/>
      <c r="W33" s="595"/>
      <c r="X33" s="595"/>
      <c r="Y33" s="595"/>
      <c r="Z33" s="595"/>
      <c r="AA33" s="595"/>
      <c r="AB33" s="595"/>
      <c r="AC33" s="595"/>
      <c r="AD33" s="595"/>
      <c r="AE33" s="595"/>
      <c r="AF33" s="595"/>
      <c r="AG33" s="595"/>
      <c r="AH33" s="595"/>
      <c r="AI33" s="595"/>
      <c r="AJ33" s="596"/>
      <c r="AK33" s="40"/>
      <c r="AL33" s="40"/>
      <c r="AM33" s="76"/>
    </row>
    <row r="34" spans="1:39" ht="17.25" customHeight="1">
      <c r="A34" s="522"/>
      <c r="B34" s="62"/>
      <c r="C34" s="164"/>
      <c r="D34" s="136"/>
      <c r="E34" s="137"/>
      <c r="F34" s="540"/>
      <c r="G34" s="541"/>
      <c r="H34" s="542"/>
      <c r="I34" s="143"/>
      <c r="J34" s="145"/>
      <c r="K34" s="152"/>
      <c r="L34" s="145"/>
      <c r="M34" s="632"/>
      <c r="N34" s="528"/>
      <c r="O34" s="528"/>
      <c r="P34" s="528"/>
      <c r="Q34" s="528"/>
      <c r="R34" s="528"/>
      <c r="S34" s="528"/>
      <c r="T34" s="528"/>
      <c r="U34" s="528"/>
      <c r="V34" s="528"/>
      <c r="W34" s="528"/>
      <c r="X34" s="528"/>
      <c r="Y34" s="528"/>
      <c r="Z34" s="528"/>
      <c r="AA34" s="528"/>
      <c r="AB34" s="528"/>
      <c r="AC34" s="528"/>
      <c r="AD34" s="528"/>
      <c r="AE34" s="528"/>
      <c r="AF34" s="528"/>
      <c r="AG34" s="528"/>
      <c r="AH34" s="528"/>
      <c r="AI34" s="528"/>
      <c r="AJ34" s="529"/>
      <c r="AK34" s="40"/>
      <c r="AL34" s="40"/>
      <c r="AM34" s="76"/>
    </row>
    <row r="35" spans="1:39" ht="17.25" customHeight="1">
      <c r="A35" s="522"/>
      <c r="B35" s="62"/>
      <c r="C35" s="164"/>
      <c r="D35" s="146"/>
      <c r="E35" s="132"/>
      <c r="F35" s="609"/>
      <c r="G35" s="610"/>
      <c r="H35" s="611"/>
      <c r="I35" s="132"/>
      <c r="J35" s="153"/>
      <c r="K35" s="132"/>
      <c r="L35" s="154"/>
      <c r="M35" s="599"/>
      <c r="N35" s="600"/>
      <c r="O35" s="600"/>
      <c r="P35" s="600"/>
      <c r="Q35" s="600"/>
      <c r="R35" s="600"/>
      <c r="S35" s="600"/>
      <c r="T35" s="600"/>
      <c r="U35" s="600"/>
      <c r="V35" s="600"/>
      <c r="W35" s="600"/>
      <c r="X35" s="600"/>
      <c r="Y35" s="600"/>
      <c r="Z35" s="600"/>
      <c r="AA35" s="600"/>
      <c r="AB35" s="600"/>
      <c r="AC35" s="600"/>
      <c r="AD35" s="600"/>
      <c r="AE35" s="600"/>
      <c r="AF35" s="600"/>
      <c r="AG35" s="600"/>
      <c r="AH35" s="600"/>
      <c r="AI35" s="600"/>
      <c r="AJ35" s="601"/>
      <c r="AK35" s="40"/>
      <c r="AL35" s="40"/>
      <c r="AM35" s="76"/>
    </row>
    <row r="36" spans="1:39" ht="17.25" customHeight="1">
      <c r="A36" s="522"/>
      <c r="B36" s="62"/>
      <c r="C36" s="164"/>
      <c r="D36" s="155"/>
      <c r="E36" s="137"/>
      <c r="F36" s="614"/>
      <c r="G36" s="615"/>
      <c r="H36" s="616"/>
      <c r="I36" s="156"/>
      <c r="J36" s="157"/>
      <c r="K36" s="137"/>
      <c r="L36" s="157"/>
      <c r="M36" s="599"/>
      <c r="N36" s="600"/>
      <c r="O36" s="600"/>
      <c r="P36" s="600"/>
      <c r="Q36" s="600"/>
      <c r="R36" s="600"/>
      <c r="S36" s="600"/>
      <c r="T36" s="600"/>
      <c r="U36" s="600"/>
      <c r="V36" s="600"/>
      <c r="W36" s="600"/>
      <c r="X36" s="600"/>
      <c r="Y36" s="600"/>
      <c r="Z36" s="600"/>
      <c r="AA36" s="600"/>
      <c r="AB36" s="600"/>
      <c r="AC36" s="600"/>
      <c r="AD36" s="600"/>
      <c r="AE36" s="600"/>
      <c r="AF36" s="600"/>
      <c r="AG36" s="600"/>
      <c r="AH36" s="600"/>
      <c r="AI36" s="600"/>
      <c r="AJ36" s="601"/>
      <c r="AK36" s="40"/>
      <c r="AL36" s="40"/>
      <c r="AM36" s="76"/>
    </row>
    <row r="37" spans="1:39" ht="17.25" customHeight="1">
      <c r="A37" s="522"/>
      <c r="B37" s="62"/>
      <c r="C37" s="164"/>
      <c r="D37" s="158"/>
      <c r="E37" s="132"/>
      <c r="F37" s="512"/>
      <c r="G37" s="513"/>
      <c r="H37" s="514"/>
      <c r="I37" s="159"/>
      <c r="J37" s="154"/>
      <c r="K37" s="132"/>
      <c r="L37" s="154"/>
      <c r="M37" s="599"/>
      <c r="N37" s="600"/>
      <c r="O37" s="600"/>
      <c r="P37" s="600"/>
      <c r="Q37" s="600"/>
      <c r="R37" s="600"/>
      <c r="S37" s="600"/>
      <c r="T37" s="600"/>
      <c r="U37" s="600"/>
      <c r="V37" s="600"/>
      <c r="W37" s="600"/>
      <c r="X37" s="600"/>
      <c r="Y37" s="600"/>
      <c r="Z37" s="600"/>
      <c r="AA37" s="600"/>
      <c r="AB37" s="600"/>
      <c r="AC37" s="600"/>
      <c r="AD37" s="600"/>
      <c r="AE37" s="600"/>
      <c r="AF37" s="600"/>
      <c r="AG37" s="600"/>
      <c r="AH37" s="600"/>
      <c r="AI37" s="600"/>
      <c r="AJ37" s="601"/>
      <c r="AK37" s="40"/>
      <c r="AL37" s="40"/>
      <c r="AM37" s="76"/>
    </row>
    <row r="38" spans="1:39" ht="17.25" customHeight="1">
      <c r="A38" s="522"/>
      <c r="B38" s="62"/>
      <c r="C38" s="164"/>
      <c r="D38" s="155"/>
      <c r="E38" s="137"/>
      <c r="F38" s="614"/>
      <c r="G38" s="615"/>
      <c r="H38" s="616"/>
      <c r="I38" s="156"/>
      <c r="J38" s="157"/>
      <c r="K38" s="137"/>
      <c r="L38" s="157"/>
      <c r="M38" s="599"/>
      <c r="N38" s="600"/>
      <c r="O38" s="600"/>
      <c r="P38" s="600"/>
      <c r="Q38" s="600"/>
      <c r="R38" s="600"/>
      <c r="S38" s="600"/>
      <c r="T38" s="600"/>
      <c r="U38" s="600"/>
      <c r="V38" s="600"/>
      <c r="W38" s="600"/>
      <c r="X38" s="600"/>
      <c r="Y38" s="600"/>
      <c r="Z38" s="600"/>
      <c r="AA38" s="600"/>
      <c r="AB38" s="600"/>
      <c r="AC38" s="600"/>
      <c r="AD38" s="600"/>
      <c r="AE38" s="600"/>
      <c r="AF38" s="600"/>
      <c r="AG38" s="600"/>
      <c r="AH38" s="600"/>
      <c r="AI38" s="600"/>
      <c r="AJ38" s="601"/>
      <c r="AK38" s="40"/>
      <c r="AL38" s="40"/>
      <c r="AM38" s="76"/>
    </row>
    <row r="39" spans="1:39" ht="17.25" customHeight="1">
      <c r="A39" s="522"/>
      <c r="B39" s="62"/>
      <c r="C39" s="164"/>
      <c r="D39" s="158"/>
      <c r="E39" s="132"/>
      <c r="F39" s="512"/>
      <c r="G39" s="513"/>
      <c r="H39" s="514"/>
      <c r="I39" s="159"/>
      <c r="J39" s="154"/>
      <c r="K39" s="132"/>
      <c r="L39" s="154"/>
      <c r="M39" s="599"/>
      <c r="N39" s="600"/>
      <c r="O39" s="600"/>
      <c r="P39" s="600"/>
      <c r="Q39" s="600"/>
      <c r="R39" s="600"/>
      <c r="S39" s="600"/>
      <c r="T39" s="600"/>
      <c r="U39" s="600"/>
      <c r="V39" s="600"/>
      <c r="W39" s="600"/>
      <c r="X39" s="600"/>
      <c r="Y39" s="600"/>
      <c r="Z39" s="600"/>
      <c r="AA39" s="600"/>
      <c r="AB39" s="600"/>
      <c r="AC39" s="600"/>
      <c r="AD39" s="600"/>
      <c r="AE39" s="600"/>
      <c r="AF39" s="600"/>
      <c r="AG39" s="600"/>
      <c r="AH39" s="600"/>
      <c r="AI39" s="600"/>
      <c r="AJ39" s="601"/>
      <c r="AK39" s="40"/>
      <c r="AL39" s="40"/>
      <c r="AM39" s="76"/>
    </row>
    <row r="40" spans="1:39" ht="17.25" customHeight="1">
      <c r="A40" s="522"/>
      <c r="B40" s="62"/>
      <c r="C40" s="164"/>
      <c r="D40" s="155"/>
      <c r="E40" s="137"/>
      <c r="F40" s="614"/>
      <c r="G40" s="615"/>
      <c r="H40" s="616"/>
      <c r="I40" s="156"/>
      <c r="J40" s="157"/>
      <c r="K40" s="137"/>
      <c r="L40" s="157"/>
      <c r="M40" s="599"/>
      <c r="N40" s="600"/>
      <c r="O40" s="600"/>
      <c r="P40" s="600"/>
      <c r="Q40" s="600"/>
      <c r="R40" s="600"/>
      <c r="S40" s="600"/>
      <c r="T40" s="600"/>
      <c r="U40" s="600"/>
      <c r="V40" s="600"/>
      <c r="W40" s="600"/>
      <c r="X40" s="600"/>
      <c r="Y40" s="600"/>
      <c r="Z40" s="600"/>
      <c r="AA40" s="600"/>
      <c r="AB40" s="600"/>
      <c r="AC40" s="600"/>
      <c r="AD40" s="600"/>
      <c r="AE40" s="600"/>
      <c r="AF40" s="600"/>
      <c r="AG40" s="600"/>
      <c r="AH40" s="600"/>
      <c r="AI40" s="600"/>
      <c r="AJ40" s="601"/>
      <c r="AK40" s="40"/>
      <c r="AL40" s="40"/>
      <c r="AM40" s="76"/>
    </row>
    <row r="41" spans="1:39" ht="17.25" customHeight="1">
      <c r="A41" s="522"/>
      <c r="B41" s="62"/>
      <c r="C41" s="164"/>
      <c r="D41" s="158"/>
      <c r="E41" s="132"/>
      <c r="F41" s="512"/>
      <c r="G41" s="513"/>
      <c r="H41" s="514"/>
      <c r="I41" s="159"/>
      <c r="J41" s="154"/>
      <c r="K41" s="132"/>
      <c r="L41" s="154"/>
      <c r="M41" s="599"/>
      <c r="N41" s="600"/>
      <c r="O41" s="600"/>
      <c r="P41" s="600"/>
      <c r="Q41" s="600"/>
      <c r="R41" s="600"/>
      <c r="S41" s="600"/>
      <c r="T41" s="600"/>
      <c r="U41" s="600"/>
      <c r="V41" s="600"/>
      <c r="W41" s="600"/>
      <c r="X41" s="600"/>
      <c r="Y41" s="600"/>
      <c r="Z41" s="600"/>
      <c r="AA41" s="600"/>
      <c r="AB41" s="600"/>
      <c r="AC41" s="600"/>
      <c r="AD41" s="600"/>
      <c r="AE41" s="600"/>
      <c r="AF41" s="600"/>
      <c r="AG41" s="600"/>
      <c r="AH41" s="600"/>
      <c r="AI41" s="600"/>
      <c r="AJ41" s="601"/>
      <c r="AK41" s="40"/>
      <c r="AL41" s="40"/>
      <c r="AM41" s="76"/>
    </row>
    <row r="42" spans="1:39" ht="17.25" customHeight="1">
      <c r="A42" s="522"/>
      <c r="B42" s="62"/>
      <c r="C42" s="164"/>
      <c r="D42" s="155"/>
      <c r="E42" s="137"/>
      <c r="F42" s="614"/>
      <c r="G42" s="615"/>
      <c r="H42" s="616"/>
      <c r="I42" s="156"/>
      <c r="J42" s="157"/>
      <c r="K42" s="137"/>
      <c r="L42" s="157"/>
      <c r="M42" s="599"/>
      <c r="N42" s="600"/>
      <c r="O42" s="600"/>
      <c r="P42" s="600"/>
      <c r="Q42" s="600"/>
      <c r="R42" s="600"/>
      <c r="S42" s="600"/>
      <c r="T42" s="600"/>
      <c r="U42" s="600"/>
      <c r="V42" s="600"/>
      <c r="W42" s="600"/>
      <c r="X42" s="600"/>
      <c r="Y42" s="600"/>
      <c r="Z42" s="600"/>
      <c r="AA42" s="600"/>
      <c r="AB42" s="600"/>
      <c r="AC42" s="600"/>
      <c r="AD42" s="600"/>
      <c r="AE42" s="600"/>
      <c r="AF42" s="600"/>
      <c r="AG42" s="600"/>
      <c r="AH42" s="600"/>
      <c r="AI42" s="600"/>
      <c r="AJ42" s="601"/>
      <c r="AK42" s="40"/>
      <c r="AL42" s="40"/>
      <c r="AM42" s="76"/>
    </row>
    <row r="43" spans="1:39" ht="17.25" customHeight="1">
      <c r="A43" s="522"/>
      <c r="B43" s="62"/>
      <c r="C43" s="164"/>
      <c r="D43" s="158"/>
      <c r="E43" s="132"/>
      <c r="F43" s="512"/>
      <c r="G43" s="513"/>
      <c r="H43" s="514"/>
      <c r="I43" s="159"/>
      <c r="J43" s="154"/>
      <c r="K43" s="132"/>
      <c r="L43" s="154"/>
      <c r="M43" s="599"/>
      <c r="N43" s="600"/>
      <c r="O43" s="600"/>
      <c r="P43" s="600"/>
      <c r="Q43" s="600"/>
      <c r="R43" s="600"/>
      <c r="S43" s="600"/>
      <c r="T43" s="600"/>
      <c r="U43" s="600"/>
      <c r="V43" s="600"/>
      <c r="W43" s="600"/>
      <c r="X43" s="600"/>
      <c r="Y43" s="600"/>
      <c r="Z43" s="600"/>
      <c r="AA43" s="600"/>
      <c r="AB43" s="600"/>
      <c r="AC43" s="600"/>
      <c r="AD43" s="600"/>
      <c r="AE43" s="600"/>
      <c r="AF43" s="600"/>
      <c r="AG43" s="600"/>
      <c r="AH43" s="600"/>
      <c r="AI43" s="600"/>
      <c r="AJ43" s="601"/>
      <c r="AK43" s="40"/>
      <c r="AL43" s="40"/>
      <c r="AM43" s="76"/>
    </row>
    <row r="44" spans="1:39" ht="17.25" customHeight="1">
      <c r="A44" s="522"/>
      <c r="B44" s="62"/>
      <c r="C44" s="164"/>
      <c r="D44" s="155"/>
      <c r="E44" s="137"/>
      <c r="F44" s="614"/>
      <c r="G44" s="615"/>
      <c r="H44" s="616"/>
      <c r="I44" s="156"/>
      <c r="J44" s="157"/>
      <c r="K44" s="137"/>
      <c r="L44" s="157"/>
      <c r="M44" s="599"/>
      <c r="N44" s="600"/>
      <c r="O44" s="600"/>
      <c r="P44" s="600"/>
      <c r="Q44" s="600"/>
      <c r="R44" s="600"/>
      <c r="S44" s="600"/>
      <c r="T44" s="600"/>
      <c r="U44" s="600"/>
      <c r="V44" s="600"/>
      <c r="W44" s="600"/>
      <c r="X44" s="600"/>
      <c r="Y44" s="600"/>
      <c r="Z44" s="600"/>
      <c r="AA44" s="600"/>
      <c r="AB44" s="600"/>
      <c r="AC44" s="600"/>
      <c r="AD44" s="600"/>
      <c r="AE44" s="600"/>
      <c r="AF44" s="600"/>
      <c r="AG44" s="600"/>
      <c r="AH44" s="600"/>
      <c r="AI44" s="600"/>
      <c r="AJ44" s="601"/>
      <c r="AK44" s="40"/>
      <c r="AL44" s="40"/>
      <c r="AM44" s="76"/>
    </row>
    <row r="45" spans="1:39" ht="17.25" customHeight="1">
      <c r="A45" s="522"/>
      <c r="B45" s="62"/>
      <c r="C45" s="164"/>
      <c r="D45" s="158"/>
      <c r="E45" s="132"/>
      <c r="F45" s="512"/>
      <c r="G45" s="513"/>
      <c r="H45" s="514"/>
      <c r="I45" s="159"/>
      <c r="J45" s="154"/>
      <c r="K45" s="132"/>
      <c r="L45" s="154"/>
      <c r="M45" s="599"/>
      <c r="N45" s="600"/>
      <c r="O45" s="600"/>
      <c r="P45" s="600"/>
      <c r="Q45" s="600"/>
      <c r="R45" s="600"/>
      <c r="S45" s="600"/>
      <c r="T45" s="600"/>
      <c r="U45" s="600"/>
      <c r="V45" s="600"/>
      <c r="W45" s="600"/>
      <c r="X45" s="600"/>
      <c r="Y45" s="600"/>
      <c r="Z45" s="600"/>
      <c r="AA45" s="600"/>
      <c r="AB45" s="600"/>
      <c r="AC45" s="600"/>
      <c r="AD45" s="600"/>
      <c r="AE45" s="600"/>
      <c r="AF45" s="600"/>
      <c r="AG45" s="600"/>
      <c r="AH45" s="600"/>
      <c r="AI45" s="600"/>
      <c r="AJ45" s="601"/>
      <c r="AK45" s="40"/>
      <c r="AL45" s="40"/>
      <c r="AM45" s="76"/>
    </row>
    <row r="46" spans="1:39" ht="17.25" customHeight="1">
      <c r="A46" s="522"/>
      <c r="B46" s="62"/>
      <c r="C46" s="164"/>
      <c r="D46" s="155"/>
      <c r="E46" s="137"/>
      <c r="F46" s="614"/>
      <c r="G46" s="615"/>
      <c r="H46" s="616"/>
      <c r="I46" s="156"/>
      <c r="J46" s="157"/>
      <c r="K46" s="137"/>
      <c r="L46" s="157"/>
      <c r="M46" s="599"/>
      <c r="N46" s="600"/>
      <c r="O46" s="600"/>
      <c r="P46" s="600"/>
      <c r="Q46" s="600"/>
      <c r="R46" s="600"/>
      <c r="S46" s="600"/>
      <c r="T46" s="600"/>
      <c r="U46" s="600"/>
      <c r="V46" s="600"/>
      <c r="W46" s="600"/>
      <c r="X46" s="600"/>
      <c r="Y46" s="600"/>
      <c r="Z46" s="600"/>
      <c r="AA46" s="600"/>
      <c r="AB46" s="600"/>
      <c r="AC46" s="600"/>
      <c r="AD46" s="600"/>
      <c r="AE46" s="600"/>
      <c r="AF46" s="600"/>
      <c r="AG46" s="600"/>
      <c r="AH46" s="600"/>
      <c r="AI46" s="600"/>
      <c r="AJ46" s="601"/>
      <c r="AK46" s="40"/>
      <c r="AL46" s="40"/>
      <c r="AM46" s="76"/>
    </row>
    <row r="47" spans="1:39" ht="17.25" customHeight="1">
      <c r="A47" s="522"/>
      <c r="B47" s="62"/>
      <c r="C47" s="164"/>
      <c r="D47" s="160"/>
      <c r="E47" s="161"/>
      <c r="F47" s="512"/>
      <c r="G47" s="513"/>
      <c r="H47" s="514"/>
      <c r="I47" s="162"/>
      <c r="J47" s="163"/>
      <c r="K47" s="161"/>
      <c r="L47" s="163"/>
      <c r="M47" s="599"/>
      <c r="N47" s="600"/>
      <c r="O47" s="600"/>
      <c r="P47" s="600"/>
      <c r="Q47" s="600"/>
      <c r="R47" s="600"/>
      <c r="S47" s="600"/>
      <c r="T47" s="600"/>
      <c r="U47" s="600"/>
      <c r="V47" s="600"/>
      <c r="W47" s="600"/>
      <c r="X47" s="600"/>
      <c r="Y47" s="600"/>
      <c r="Z47" s="600"/>
      <c r="AA47" s="600"/>
      <c r="AB47" s="600"/>
      <c r="AC47" s="600"/>
      <c r="AD47" s="600"/>
      <c r="AE47" s="600"/>
      <c r="AF47" s="600"/>
      <c r="AG47" s="600"/>
      <c r="AH47" s="600"/>
      <c r="AI47" s="600"/>
      <c r="AJ47" s="601"/>
      <c r="AK47" s="40"/>
      <c r="AL47" s="40"/>
      <c r="AM47" s="76"/>
    </row>
    <row r="48" spans="1:39" ht="17.25" customHeight="1">
      <c r="A48" s="522"/>
      <c r="B48" s="62"/>
      <c r="C48" s="144"/>
      <c r="D48" s="158"/>
      <c r="E48" s="132"/>
      <c r="F48" s="614"/>
      <c r="G48" s="615"/>
      <c r="H48" s="616"/>
      <c r="I48" s="159"/>
      <c r="J48" s="154"/>
      <c r="K48" s="132"/>
      <c r="L48" s="154"/>
      <c r="M48" s="599"/>
      <c r="N48" s="600"/>
      <c r="O48" s="600"/>
      <c r="P48" s="600"/>
      <c r="Q48" s="600"/>
      <c r="R48" s="600"/>
      <c r="S48" s="600"/>
      <c r="T48" s="600"/>
      <c r="U48" s="600"/>
      <c r="V48" s="600"/>
      <c r="W48" s="600"/>
      <c r="X48" s="600"/>
      <c r="Y48" s="600"/>
      <c r="Z48" s="600"/>
      <c r="AA48" s="600"/>
      <c r="AB48" s="600"/>
      <c r="AC48" s="600"/>
      <c r="AD48" s="600"/>
      <c r="AE48" s="600"/>
      <c r="AF48" s="600"/>
      <c r="AG48" s="600"/>
      <c r="AH48" s="600"/>
      <c r="AI48" s="600"/>
      <c r="AJ48" s="601"/>
      <c r="AK48" s="40"/>
      <c r="AL48" s="40"/>
      <c r="AM48" s="76"/>
    </row>
    <row r="49" spans="1:39" ht="17.25" customHeight="1">
      <c r="A49" s="522"/>
      <c r="B49" s="62"/>
      <c r="C49" s="46"/>
      <c r="D49" s="49"/>
      <c r="E49" s="53"/>
      <c r="F49" s="50"/>
      <c r="G49" s="38"/>
      <c r="H49" s="51"/>
      <c r="I49" s="52"/>
      <c r="J49" s="53"/>
      <c r="K49" s="53"/>
      <c r="L49" s="53"/>
      <c r="M49" s="53"/>
      <c r="N49" s="53"/>
      <c r="O49" s="54"/>
      <c r="P49" s="52"/>
      <c r="Q49" s="52"/>
      <c r="R49" s="55"/>
      <c r="S49" s="56"/>
      <c r="T49" s="46"/>
      <c r="U49" s="55"/>
      <c r="V49" s="55"/>
      <c r="W49" s="55"/>
      <c r="X49" s="57"/>
      <c r="Y49" s="57"/>
      <c r="Z49" s="58"/>
      <c r="AA49" s="46"/>
      <c r="AB49" s="53"/>
      <c r="AC49" s="46"/>
      <c r="AD49" s="46"/>
      <c r="AE49" s="46"/>
      <c r="AF49" s="75"/>
      <c r="AG49" s="75"/>
      <c r="AH49" s="36"/>
      <c r="AI49" s="46"/>
      <c r="AK49" s="40"/>
      <c r="AL49" s="40"/>
      <c r="AM49" s="76"/>
    </row>
    <row r="50" spans="1:39" ht="17.25" customHeight="1">
      <c r="A50" s="522"/>
      <c r="B50" s="62"/>
      <c r="C50" s="46"/>
      <c r="D50" s="49"/>
      <c r="E50" s="53"/>
      <c r="F50" s="50"/>
      <c r="G50" s="38"/>
      <c r="H50" s="51"/>
      <c r="I50" s="52"/>
      <c r="J50" s="53"/>
      <c r="K50" s="53"/>
      <c r="L50" s="53"/>
      <c r="M50" s="53"/>
      <c r="N50" s="53"/>
      <c r="O50" s="54"/>
      <c r="P50" s="52"/>
      <c r="Q50" s="52"/>
      <c r="R50" s="55"/>
      <c r="S50" s="56"/>
      <c r="T50" s="46"/>
      <c r="U50" s="55"/>
      <c r="V50" s="55"/>
      <c r="W50" s="55"/>
      <c r="X50" s="57"/>
      <c r="Y50" s="57"/>
      <c r="Z50" s="58"/>
      <c r="AA50" s="46"/>
      <c r="AB50" s="53"/>
      <c r="AC50" s="46"/>
      <c r="AD50" s="46"/>
      <c r="AE50" s="46"/>
      <c r="AF50" s="75"/>
      <c r="AG50" s="75"/>
      <c r="AH50" s="36"/>
      <c r="AI50" s="46"/>
      <c r="AK50" s="40"/>
      <c r="AL50" s="40"/>
      <c r="AM50" s="76"/>
    </row>
    <row r="51" spans="1:39" ht="16.899999999999999" customHeight="1">
      <c r="A51" s="522"/>
      <c r="B51" s="62"/>
      <c r="C51" s="46"/>
      <c r="D51" s="49"/>
      <c r="F51" s="50"/>
      <c r="G51" s="38"/>
      <c r="H51" s="51"/>
      <c r="I51" s="52"/>
      <c r="J51" s="46"/>
      <c r="K51" s="53"/>
      <c r="L51" s="53"/>
      <c r="M51" s="53"/>
      <c r="N51" s="53"/>
      <c r="O51" s="54"/>
      <c r="P51" s="52"/>
      <c r="Q51" s="52"/>
      <c r="R51" s="55"/>
      <c r="S51" s="56"/>
      <c r="T51" s="46"/>
      <c r="U51" s="55"/>
      <c r="V51" s="55"/>
      <c r="W51" s="55"/>
      <c r="X51" s="57"/>
      <c r="Y51" s="57"/>
      <c r="Z51" s="58"/>
      <c r="AA51" s="46"/>
      <c r="AB51" s="53"/>
      <c r="AC51" s="46"/>
      <c r="AD51" s="46"/>
      <c r="AE51" s="46"/>
      <c r="AF51" s="75"/>
      <c r="AG51" s="75"/>
      <c r="AH51" s="36"/>
      <c r="AI51" s="46"/>
      <c r="AK51" s="40"/>
      <c r="AL51" s="40"/>
      <c r="AM51" s="76"/>
    </row>
    <row r="52" spans="1:39" ht="17.25" customHeight="1">
      <c r="A52" s="522"/>
      <c r="B52" s="62"/>
      <c r="D52" s="49"/>
      <c r="F52" s="50"/>
      <c r="G52" s="38"/>
      <c r="H52" s="51"/>
      <c r="I52" s="52"/>
      <c r="J52" s="46"/>
      <c r="K52" s="53"/>
      <c r="L52" s="53"/>
      <c r="M52" s="53"/>
      <c r="N52" s="53"/>
      <c r="O52" s="54"/>
      <c r="P52" s="52"/>
      <c r="Q52" s="52"/>
      <c r="R52" s="55"/>
      <c r="S52" s="56"/>
      <c r="T52" s="46"/>
      <c r="U52" s="55"/>
      <c r="V52" s="55"/>
      <c r="W52" s="55"/>
      <c r="X52" s="57"/>
      <c r="Y52" s="57"/>
      <c r="Z52" s="58"/>
      <c r="AA52" s="46"/>
      <c r="AB52" s="53"/>
      <c r="AC52" s="46"/>
      <c r="AD52" s="46"/>
      <c r="AE52" s="46"/>
      <c r="AF52" s="46"/>
      <c r="AG52" s="46"/>
      <c r="AH52" s="589" t="s">
        <v>25</v>
      </c>
      <c r="AI52" s="589"/>
      <c r="AJ52" s="589"/>
      <c r="AK52" s="40"/>
      <c r="AL52" s="40"/>
      <c r="AM52" s="76"/>
    </row>
    <row r="53" spans="1:39" ht="17.25" customHeight="1">
      <c r="A53" s="522"/>
      <c r="B53" s="62"/>
      <c r="AH53" s="589"/>
      <c r="AI53" s="590"/>
      <c r="AJ53" s="590"/>
      <c r="AK53" s="83"/>
      <c r="AL53" s="40"/>
      <c r="AM53" s="76"/>
    </row>
    <row r="54" spans="1:39" ht="17.25" customHeight="1">
      <c r="A54" s="522"/>
      <c r="B54" s="62"/>
      <c r="D54" s="36"/>
      <c r="E54" s="36"/>
      <c r="F54" s="37"/>
      <c r="G54" s="38"/>
      <c r="H54" s="38"/>
      <c r="AB54" s="586" t="s">
        <v>1921</v>
      </c>
      <c r="AC54" s="587"/>
      <c r="AD54" s="587"/>
      <c r="AE54" s="587"/>
      <c r="AF54" s="587"/>
      <c r="AG54" s="587"/>
      <c r="AH54" s="587"/>
      <c r="AI54" s="587"/>
      <c r="AJ54" s="587"/>
      <c r="AK54" s="588"/>
      <c r="AL54" s="40"/>
      <c r="AM54" s="76"/>
    </row>
    <row r="55" spans="1:39" ht="17.25" customHeight="1">
      <c r="A55" s="522"/>
      <c r="B55" s="620"/>
      <c r="C55" s="621"/>
      <c r="D55" s="621"/>
      <c r="E55" s="621"/>
      <c r="F55" s="622"/>
      <c r="G55" s="39"/>
      <c r="H55" s="42" t="s">
        <v>0</v>
      </c>
      <c r="I55" s="43"/>
      <c r="J55" s="33"/>
      <c r="K55" s="33"/>
      <c r="L55" s="39"/>
      <c r="M55" s="566" t="s">
        <v>50</v>
      </c>
      <c r="N55" s="566"/>
      <c r="O55" s="568" t="str">
        <f>IF(ISNUMBER(VALUE(RIGHT(O57,4))),RIGHT(O57,4),"Stationsbezeichnung ungültig / invalid station name")</f>
        <v>1220</v>
      </c>
      <c r="P55" s="569"/>
      <c r="Q55" s="569"/>
      <c r="R55" s="569"/>
      <c r="S55" s="570"/>
      <c r="T55" s="574" t="s">
        <v>13</v>
      </c>
      <c r="U55" s="566" t="s">
        <v>2</v>
      </c>
      <c r="V55" s="566"/>
      <c r="W55" s="44"/>
      <c r="X55" s="516" t="s">
        <v>1924</v>
      </c>
      <c r="Y55" s="517"/>
      <c r="Z55" s="567" t="s">
        <v>3</v>
      </c>
      <c r="AA55" s="567"/>
      <c r="AB55" s="633">
        <v>3</v>
      </c>
      <c r="AD55" s="33"/>
      <c r="AE55" s="33"/>
      <c r="AF55" s="65" t="s">
        <v>11</v>
      </c>
      <c r="AG55" s="65"/>
      <c r="AH55" s="59"/>
      <c r="AI55" s="39"/>
      <c r="AJ55" s="67" t="s">
        <v>4</v>
      </c>
      <c r="AK55" s="67" t="s">
        <v>5</v>
      </c>
      <c r="AL55" s="39"/>
      <c r="AM55" s="76"/>
    </row>
    <row r="56" spans="1:39" ht="17.25" customHeight="1">
      <c r="A56" s="522"/>
      <c r="B56" s="623"/>
      <c r="C56" s="624"/>
      <c r="D56" s="624"/>
      <c r="E56" s="624"/>
      <c r="F56" s="625"/>
      <c r="G56" s="40"/>
      <c r="H56" s="617" t="s">
        <v>33</v>
      </c>
      <c r="I56" s="618"/>
      <c r="J56" s="618"/>
      <c r="K56" s="618"/>
      <c r="L56" s="619"/>
      <c r="M56" s="566" t="s">
        <v>15</v>
      </c>
      <c r="N56" s="566"/>
      <c r="O56" s="571"/>
      <c r="P56" s="572"/>
      <c r="Q56" s="572"/>
      <c r="R56" s="572"/>
      <c r="S56" s="573"/>
      <c r="T56" s="575"/>
      <c r="U56" s="566" t="s">
        <v>19</v>
      </c>
      <c r="V56" s="566"/>
      <c r="W56" s="45"/>
      <c r="X56" s="519"/>
      <c r="Y56" s="520"/>
      <c r="Z56" s="567" t="s">
        <v>1302</v>
      </c>
      <c r="AA56" s="567"/>
      <c r="AB56" s="634"/>
      <c r="AF56" s="72" t="s">
        <v>56</v>
      </c>
      <c r="AG56" s="73"/>
      <c r="AH56" s="60"/>
      <c r="AI56" s="40"/>
      <c r="AJ56" s="74" t="s">
        <v>54</v>
      </c>
      <c r="AK56" s="84" t="s">
        <v>46</v>
      </c>
      <c r="AL56" s="40"/>
      <c r="AM56" s="76"/>
    </row>
    <row r="57" spans="1:39" ht="17.25" customHeight="1">
      <c r="A57" s="522"/>
      <c r="B57" s="623"/>
      <c r="C57" s="624"/>
      <c r="D57" s="624"/>
      <c r="E57" s="624"/>
      <c r="F57" s="625"/>
      <c r="G57" s="41"/>
      <c r="H57" s="66"/>
      <c r="I57" s="63"/>
      <c r="J57" s="63"/>
      <c r="K57" s="63"/>
      <c r="L57" s="64"/>
      <c r="M57" s="566" t="s">
        <v>51</v>
      </c>
      <c r="N57" s="566"/>
      <c r="O57" s="515" t="s">
        <v>1933</v>
      </c>
      <c r="P57" s="516"/>
      <c r="Q57" s="516"/>
      <c r="R57" s="516"/>
      <c r="S57" s="517"/>
      <c r="T57" s="576"/>
      <c r="U57" s="566" t="s">
        <v>7</v>
      </c>
      <c r="V57" s="566"/>
      <c r="W57" s="47"/>
      <c r="X57" s="516" t="s">
        <v>1924</v>
      </c>
      <c r="Y57" s="517"/>
      <c r="Z57" s="506" t="s">
        <v>8</v>
      </c>
      <c r="AA57" s="562">
        <v>45013</v>
      </c>
      <c r="AB57" s="563"/>
      <c r="AC57" s="48"/>
      <c r="AD57" s="35"/>
      <c r="AE57" s="35"/>
      <c r="AF57" s="87"/>
      <c r="AG57" s="87"/>
      <c r="AH57" s="87"/>
      <c r="AI57" s="88"/>
      <c r="AJ57" s="85"/>
      <c r="AK57" s="40"/>
      <c r="AL57" s="40"/>
      <c r="AM57" s="76"/>
    </row>
    <row r="58" spans="1:39" ht="18" customHeight="1">
      <c r="A58" s="522"/>
      <c r="B58" s="623"/>
      <c r="C58" s="624"/>
      <c r="D58" s="624"/>
      <c r="E58" s="624"/>
      <c r="F58" s="625"/>
      <c r="G58" s="39"/>
      <c r="H58" s="42" t="s">
        <v>55</v>
      </c>
      <c r="I58" s="43"/>
      <c r="J58" s="33"/>
      <c r="K58" s="33"/>
      <c r="L58" s="39"/>
      <c r="M58" s="566" t="s">
        <v>52</v>
      </c>
      <c r="N58" s="566"/>
      <c r="O58" s="518"/>
      <c r="P58" s="519"/>
      <c r="Q58" s="519"/>
      <c r="R58" s="519"/>
      <c r="S58" s="520"/>
      <c r="T58" s="574" t="s">
        <v>53</v>
      </c>
      <c r="U58" s="566" t="s">
        <v>1919</v>
      </c>
      <c r="V58" s="566"/>
      <c r="W58" s="44"/>
      <c r="X58" s="519"/>
      <c r="Y58" s="520"/>
      <c r="Z58" s="506" t="s">
        <v>23</v>
      </c>
      <c r="AA58" s="564"/>
      <c r="AB58" s="565"/>
      <c r="AD58" s="33"/>
      <c r="AE58" s="33"/>
      <c r="AF58" s="606" t="s">
        <v>1927</v>
      </c>
      <c r="AG58" s="606"/>
      <c r="AH58" s="606"/>
      <c r="AI58" s="607"/>
      <c r="AJ58" s="612" t="s">
        <v>20</v>
      </c>
      <c r="AK58" s="612" t="s">
        <v>21</v>
      </c>
      <c r="AL58" s="40"/>
      <c r="AM58" s="76"/>
    </row>
    <row r="59" spans="1:39" ht="17.25" customHeight="1">
      <c r="A59" s="522"/>
      <c r="B59" s="626" t="s">
        <v>1702</v>
      </c>
      <c r="C59" s="627"/>
      <c r="D59" s="627"/>
      <c r="E59" s="627"/>
      <c r="F59" s="628"/>
      <c r="G59" s="40"/>
      <c r="H59" s="617" t="s">
        <v>48</v>
      </c>
      <c r="I59" s="618"/>
      <c r="J59" s="618"/>
      <c r="K59" s="618"/>
      <c r="L59" s="619"/>
      <c r="M59" s="566" t="s">
        <v>6</v>
      </c>
      <c r="N59" s="566"/>
      <c r="O59" s="515" t="s">
        <v>1920</v>
      </c>
      <c r="P59" s="516"/>
      <c r="Q59" s="516"/>
      <c r="R59" s="516"/>
      <c r="S59" s="517"/>
      <c r="T59" s="575"/>
      <c r="U59" s="566" t="s">
        <v>10</v>
      </c>
      <c r="V59" s="566"/>
      <c r="W59" s="45"/>
      <c r="X59" s="516" t="s">
        <v>1924</v>
      </c>
      <c r="Y59" s="517"/>
      <c r="Z59" t="s">
        <v>9</v>
      </c>
      <c r="AA59" s="515"/>
      <c r="AB59" s="517"/>
      <c r="AF59" s="86"/>
      <c r="AG59" s="87"/>
      <c r="AH59" s="87"/>
      <c r="AI59" s="88"/>
      <c r="AJ59" s="612"/>
      <c r="AK59" s="612"/>
      <c r="AL59" s="40"/>
      <c r="AM59" s="76"/>
    </row>
    <row r="60" spans="1:39" ht="17.25" customHeight="1">
      <c r="A60" s="523"/>
      <c r="B60" s="272"/>
      <c r="C60" s="273"/>
      <c r="D60" s="273"/>
      <c r="E60" s="273"/>
      <c r="F60" s="274"/>
      <c r="G60" s="41"/>
      <c r="H60" s="66"/>
      <c r="I60" s="63"/>
      <c r="J60" s="63"/>
      <c r="K60" s="63"/>
      <c r="L60" s="64"/>
      <c r="M60" s="566" t="s">
        <v>16</v>
      </c>
      <c r="N60" s="566"/>
      <c r="O60" s="518"/>
      <c r="P60" s="519"/>
      <c r="Q60" s="519"/>
      <c r="R60" s="519"/>
      <c r="S60" s="520"/>
      <c r="T60" s="576"/>
      <c r="U60" s="566" t="s">
        <v>1916</v>
      </c>
      <c r="V60" s="566"/>
      <c r="W60" s="47"/>
      <c r="X60" s="519"/>
      <c r="Y60" s="520"/>
      <c r="Z60" s="507" t="s">
        <v>1918</v>
      </c>
      <c r="AA60" s="518"/>
      <c r="AB60" s="520"/>
      <c r="AC60" s="48"/>
      <c r="AD60" s="35"/>
      <c r="AE60" s="35"/>
      <c r="AF60" s="89"/>
      <c r="AG60" s="89"/>
      <c r="AH60" s="89"/>
      <c r="AI60" s="90"/>
      <c r="AJ60" s="613"/>
      <c r="AK60" s="613"/>
      <c r="AL60" s="41"/>
      <c r="AM60" s="76"/>
    </row>
    <row r="61" spans="1:39" ht="17.25" customHeight="1">
      <c r="B61"/>
      <c r="C61"/>
      <c r="AH61"/>
    </row>
    <row r="62" spans="1:39" ht="17.25" hidden="1" customHeight="1">
      <c r="B62" s="29" t="s">
        <v>1702</v>
      </c>
      <c r="C62"/>
      <c r="AH62"/>
    </row>
    <row r="63" spans="1:39" ht="17.25" hidden="1" customHeight="1">
      <c r="B63" s="29" t="s">
        <v>1703</v>
      </c>
      <c r="C63"/>
      <c r="AH63"/>
    </row>
    <row r="64" spans="1:39" ht="17.25" hidden="1" customHeight="1">
      <c r="B64" s="29" t="s">
        <v>1705</v>
      </c>
      <c r="C64"/>
      <c r="AH64"/>
    </row>
    <row r="65" spans="1:34" ht="17.25" hidden="1" customHeight="1">
      <c r="B65" s="29" t="s">
        <v>1704</v>
      </c>
      <c r="C65"/>
      <c r="AH65"/>
    </row>
    <row r="66" spans="1:34" ht="17.25" customHeight="1">
      <c r="B66"/>
      <c r="C66"/>
      <c r="AH66"/>
    </row>
    <row r="67" spans="1:34" ht="17.25" customHeight="1">
      <c r="B67"/>
      <c r="C67"/>
    </row>
    <row r="68" spans="1:34" ht="17.25" customHeight="1">
      <c r="B68"/>
      <c r="C68"/>
    </row>
    <row r="69" spans="1:34" ht="17.25" customHeight="1">
      <c r="B69"/>
      <c r="C69"/>
    </row>
    <row r="70" spans="1:34" ht="17.25" customHeight="1">
      <c r="B70"/>
      <c r="C70"/>
    </row>
    <row r="72" spans="1:34" ht="17.25" customHeight="1">
      <c r="A72"/>
      <c r="B72"/>
      <c r="C72"/>
      <c r="K72" s="2"/>
    </row>
  </sheetData>
  <sheetProtection algorithmName="SHA-512" hashValue="fJP/SoQL9QemWWGpusJo/Izj9rtxBqRenW4IWLuekXOgM6Am7NR8Z5wLmIgQZiGW7bYIBvLLTD++FpZppZF5gg==" saltValue="kfzERfZniEw21GRIUW7vpQ==" spinCount="100000" sheet="1" objects="1" scenarios="1" formatCells="0"/>
  <mergeCells count="131">
    <mergeCell ref="AK58:AK60"/>
    <mergeCell ref="A1:A30"/>
    <mergeCell ref="M44:AJ44"/>
    <mergeCell ref="M45:AJ45"/>
    <mergeCell ref="M46:AJ46"/>
    <mergeCell ref="M47:AJ47"/>
    <mergeCell ref="M40:AJ40"/>
    <mergeCell ref="M41:AJ41"/>
    <mergeCell ref="M42:AJ42"/>
    <mergeCell ref="M43:AJ43"/>
    <mergeCell ref="M36:AJ36"/>
    <mergeCell ref="M37:AJ37"/>
    <mergeCell ref="M38:AJ38"/>
    <mergeCell ref="M39:AJ39"/>
    <mergeCell ref="M32:AJ32"/>
    <mergeCell ref="M33:AJ33"/>
    <mergeCell ref="M34:AJ34"/>
    <mergeCell ref="M21:AJ21"/>
    <mergeCell ref="M22:AJ22"/>
    <mergeCell ref="M30:AJ30"/>
    <mergeCell ref="U60:V60"/>
    <mergeCell ref="AB55:AB56"/>
    <mergeCell ref="F48:H48"/>
    <mergeCell ref="F47:H47"/>
    <mergeCell ref="F44:H44"/>
    <mergeCell ref="F45:H45"/>
    <mergeCell ref="F46:H46"/>
    <mergeCell ref="F34:H34"/>
    <mergeCell ref="F42:H42"/>
    <mergeCell ref="F35:H35"/>
    <mergeCell ref="H59:L59"/>
    <mergeCell ref="H56:L56"/>
    <mergeCell ref="F39:H39"/>
    <mergeCell ref="F36:H36"/>
    <mergeCell ref="F37:H37"/>
    <mergeCell ref="F38:H38"/>
    <mergeCell ref="B55:F58"/>
    <mergeCell ref="B59:F59"/>
    <mergeCell ref="O59:S60"/>
    <mergeCell ref="M29:AJ29"/>
    <mergeCell ref="F26:H26"/>
    <mergeCell ref="F28:H28"/>
    <mergeCell ref="F29:H29"/>
    <mergeCell ref="M6:AJ6"/>
    <mergeCell ref="M7:AJ7"/>
    <mergeCell ref="M8:AJ8"/>
    <mergeCell ref="M9:AJ9"/>
    <mergeCell ref="AF58:AI58"/>
    <mergeCell ref="F14:H14"/>
    <mergeCell ref="F15:H15"/>
    <mergeCell ref="F16:H16"/>
    <mergeCell ref="M31:AJ31"/>
    <mergeCell ref="M27:AJ27"/>
    <mergeCell ref="F30:H30"/>
    <mergeCell ref="F31:H31"/>
    <mergeCell ref="F32:H32"/>
    <mergeCell ref="F33:H33"/>
    <mergeCell ref="M28:AJ28"/>
    <mergeCell ref="AJ58:AJ60"/>
    <mergeCell ref="U59:V59"/>
    <mergeCell ref="F40:H40"/>
    <mergeCell ref="M26:AJ26"/>
    <mergeCell ref="M20:AJ20"/>
    <mergeCell ref="M2:AJ2"/>
    <mergeCell ref="M3:AJ3"/>
    <mergeCell ref="M4:AJ4"/>
    <mergeCell ref="M5:AJ5"/>
    <mergeCell ref="AB54:AK54"/>
    <mergeCell ref="AH52:AJ52"/>
    <mergeCell ref="AH53:AJ53"/>
    <mergeCell ref="M12:AJ12"/>
    <mergeCell ref="M23:AJ23"/>
    <mergeCell ref="M24:AJ24"/>
    <mergeCell ref="M16:AJ16"/>
    <mergeCell ref="M48:AJ48"/>
    <mergeCell ref="M10:AJ10"/>
    <mergeCell ref="M13:AJ13"/>
    <mergeCell ref="M25:AJ25"/>
    <mergeCell ref="M17:AJ17"/>
    <mergeCell ref="M18:AJ18"/>
    <mergeCell ref="M19:AJ19"/>
    <mergeCell ref="M11:AJ11"/>
    <mergeCell ref="M35:AJ35"/>
    <mergeCell ref="F13:H13"/>
    <mergeCell ref="M14:AJ14"/>
    <mergeCell ref="M15:AJ15"/>
    <mergeCell ref="F2:H2"/>
    <mergeCell ref="AA57:AB58"/>
    <mergeCell ref="AA59:AB60"/>
    <mergeCell ref="M55:N55"/>
    <mergeCell ref="M56:N56"/>
    <mergeCell ref="M57:N57"/>
    <mergeCell ref="M58:N58"/>
    <mergeCell ref="M59:N59"/>
    <mergeCell ref="M60:N60"/>
    <mergeCell ref="Z55:AA55"/>
    <mergeCell ref="O55:S56"/>
    <mergeCell ref="T58:T60"/>
    <mergeCell ref="T55:T57"/>
    <mergeCell ref="X55:Y56"/>
    <mergeCell ref="X57:Y58"/>
    <mergeCell ref="X59:Y60"/>
    <mergeCell ref="Z56:AA56"/>
    <mergeCell ref="U55:V55"/>
    <mergeCell ref="U56:V56"/>
    <mergeCell ref="U57:V57"/>
    <mergeCell ref="U58:V58"/>
    <mergeCell ref="F11:H11"/>
    <mergeCell ref="F43:H43"/>
    <mergeCell ref="F41:H41"/>
    <mergeCell ref="O57:S58"/>
    <mergeCell ref="A31:A60"/>
    <mergeCell ref="F3:H3"/>
    <mergeCell ref="F4:H4"/>
    <mergeCell ref="F5:H5"/>
    <mergeCell ref="F6:H6"/>
    <mergeCell ref="F7:H7"/>
    <mergeCell ref="F8:H8"/>
    <mergeCell ref="F9:H9"/>
    <mergeCell ref="F10:H10"/>
    <mergeCell ref="F27:H27"/>
    <mergeCell ref="F22:H22"/>
    <mergeCell ref="F24:H24"/>
    <mergeCell ref="F23:H23"/>
    <mergeCell ref="F25:H25"/>
    <mergeCell ref="F17:H17"/>
    <mergeCell ref="F18:H18"/>
    <mergeCell ref="F19:H19"/>
    <mergeCell ref="F21:H21"/>
    <mergeCell ref="F20:H20"/>
    <mergeCell ref="F12:H12"/>
  </mergeCells>
  <phoneticPr fontId="0" type="noConversion"/>
  <conditionalFormatting sqref="O55:S56">
    <cfRule type="containsText" dxfId="156" priority="1" operator="containsText" text="Stationsbezeichnung ungültig / invalid station name">
      <formula>NOT(ISERROR(SEARCH("Stationsbezeichnung ungültig / invalid station name",O55)))</formula>
    </cfRule>
  </conditionalFormatting>
  <dataValidations count="1">
    <dataValidation type="list" allowBlank="1" showInputMessage="1" showErrorMessage="1" sqref="B59:B60 C60:F60">
      <formula1>$B$62:$B$65</formula1>
    </dataValidation>
  </dataValidations>
  <printOptions horizontalCentered="1" verticalCentered="1"/>
  <pageMargins left="0.31496062992125984" right="0.31496062992125984" top="0.59055118110236227" bottom="0.31496062992125984" header="0.39370078740157483" footer="0.19685039370078741"/>
  <pageSetup paperSize="9" scale="52" orientation="landscape" r:id="rId1"/>
  <headerFooter alignWithMargins="0">
    <oddFooter>&amp;C&amp;D&amp;R&amp;F</oddFooter>
  </headerFooter>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M70"/>
  <sheetViews>
    <sheetView showGridLines="0" tabSelected="1" zoomScale="60" zoomScaleNormal="60" zoomScaleSheetLayoutView="50" workbookViewId="0">
      <selection activeCell="T41" sqref="T41"/>
    </sheetView>
  </sheetViews>
  <sheetFormatPr defaultColWidth="11.42578125" defaultRowHeight="17.25" customHeight="1"/>
  <cols>
    <col min="1" max="1" width="5.42578125" style="3" customWidth="1"/>
    <col min="2" max="2" width="2.7109375" style="2" customWidth="1"/>
    <col min="3" max="3" width="5.7109375" style="2" customWidth="1"/>
    <col min="4" max="4" width="13.7109375" customWidth="1"/>
    <col min="5" max="5" width="6.7109375" hidden="1" customWidth="1"/>
    <col min="6" max="6" width="9.7109375" customWidth="1"/>
    <col min="7" max="7" width="5.7109375" hidden="1" customWidth="1"/>
    <col min="8" max="8" width="3.7109375" customWidth="1"/>
    <col min="9" max="9" width="18.85546875" customWidth="1"/>
    <col min="10" max="10" width="5.28515625" customWidth="1"/>
    <col min="11" max="11" width="19.140625" customWidth="1"/>
    <col min="12" max="12" width="9.5703125" customWidth="1"/>
    <col min="13" max="15" width="6.5703125" customWidth="1"/>
    <col min="16" max="18" width="5.7109375" customWidth="1"/>
    <col min="19" max="19" width="9.140625" customWidth="1"/>
    <col min="20" max="20" width="10" customWidth="1"/>
    <col min="21" max="22" width="7.7109375" customWidth="1"/>
    <col min="23" max="23" width="7.7109375" hidden="1" customWidth="1"/>
    <col min="24" max="25" width="7.7109375" customWidth="1"/>
    <col min="26" max="26" width="8.42578125" customWidth="1"/>
    <col min="27" max="27" width="8.7109375" customWidth="1"/>
    <col min="28" max="28" width="12.7109375" customWidth="1"/>
    <col min="29" max="31" width="5.7109375" hidden="1" customWidth="1"/>
    <col min="32" max="32" width="20.28515625" customWidth="1"/>
    <col min="33" max="33" width="11" customWidth="1"/>
    <col min="34" max="34" width="11" style="1" customWidth="1"/>
    <col min="35" max="37" width="11" customWidth="1"/>
    <col min="38" max="38" width="4.140625" hidden="1" customWidth="1"/>
    <col min="39" max="39" width="3.85546875" customWidth="1"/>
  </cols>
  <sheetData>
    <row r="1" spans="1:39" ht="17.25" customHeight="1">
      <c r="A1" s="629"/>
      <c r="B1" s="177"/>
      <c r="C1" s="178"/>
      <c r="D1" s="179"/>
      <c r="E1" s="179"/>
      <c r="F1" s="179"/>
      <c r="G1" s="179"/>
      <c r="H1" s="179"/>
      <c r="I1" s="179"/>
      <c r="J1" s="179"/>
      <c r="K1" s="179"/>
      <c r="L1" s="179"/>
      <c r="M1" s="179"/>
      <c r="N1" s="179"/>
      <c r="O1" s="179"/>
      <c r="P1" s="179"/>
      <c r="Q1" s="179"/>
      <c r="R1" s="179"/>
      <c r="S1" s="179"/>
      <c r="T1" s="179"/>
      <c r="U1" s="179"/>
      <c r="V1" s="179"/>
      <c r="W1" s="179"/>
      <c r="X1" s="179"/>
      <c r="Y1" s="179"/>
      <c r="Z1" s="179"/>
      <c r="AA1" s="179"/>
      <c r="AB1" s="179"/>
      <c r="AC1" s="179"/>
      <c r="AD1" s="179"/>
      <c r="AE1" s="179"/>
      <c r="AF1" s="179"/>
      <c r="AG1" s="179"/>
      <c r="AH1" s="262"/>
      <c r="AI1" s="262"/>
      <c r="AJ1" s="262"/>
      <c r="AK1" s="263"/>
      <c r="AL1" s="69"/>
      <c r="AM1" s="76"/>
    </row>
    <row r="2" spans="1:39" ht="17.25" customHeight="1">
      <c r="A2" s="630"/>
      <c r="B2" s="180"/>
      <c r="C2" s="181"/>
      <c r="D2" s="182"/>
      <c r="E2" s="182"/>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82"/>
      <c r="AH2" s="264"/>
      <c r="AI2" s="264"/>
      <c r="AJ2" s="264"/>
      <c r="AK2" s="265"/>
      <c r="AL2" s="70"/>
      <c r="AM2" s="76"/>
    </row>
    <row r="3" spans="1:39" ht="17.25" customHeight="1">
      <c r="A3" s="630"/>
      <c r="B3" s="180"/>
      <c r="C3" s="181"/>
      <c r="D3" s="656"/>
      <c r="E3" s="656"/>
      <c r="F3" s="657"/>
      <c r="G3" s="657"/>
      <c r="H3" s="657"/>
      <c r="I3" s="657"/>
      <c r="J3" s="657"/>
      <c r="K3" s="657"/>
      <c r="L3" s="657"/>
      <c r="M3" s="657"/>
      <c r="N3" s="657"/>
      <c r="O3" s="657"/>
      <c r="P3" s="169"/>
      <c r="Q3" s="169"/>
      <c r="R3" s="169"/>
      <c r="S3" s="169"/>
      <c r="T3" s="169"/>
      <c r="U3" s="169"/>
      <c r="V3" s="169"/>
      <c r="W3" s="169"/>
      <c r="X3" s="169"/>
      <c r="Y3" s="169"/>
      <c r="Z3" s="169"/>
      <c r="AA3" s="169"/>
      <c r="AB3" s="169"/>
      <c r="AC3" s="169"/>
      <c r="AD3" s="169"/>
      <c r="AE3" s="169"/>
      <c r="AF3" s="169"/>
      <c r="AG3" s="169"/>
      <c r="AH3" s="264"/>
      <c r="AI3" s="264"/>
      <c r="AJ3" s="264"/>
      <c r="AK3" s="265"/>
      <c r="AL3" s="70"/>
      <c r="AM3" s="76"/>
    </row>
    <row r="4" spans="1:39" ht="17.25" customHeight="1">
      <c r="A4" s="630"/>
      <c r="B4" s="180"/>
      <c r="C4" s="181"/>
      <c r="D4" s="656"/>
      <c r="E4" s="656"/>
      <c r="F4" s="657"/>
      <c r="G4" s="657"/>
      <c r="H4" s="657"/>
      <c r="I4" s="657"/>
      <c r="J4" s="657"/>
      <c r="K4" s="657"/>
      <c r="L4" s="657"/>
      <c r="M4" s="657"/>
      <c r="N4" s="657"/>
      <c r="O4" s="657"/>
      <c r="P4" s="169"/>
      <c r="Q4" s="169"/>
      <c r="R4" s="169"/>
      <c r="S4" s="169"/>
      <c r="T4" s="169"/>
      <c r="U4" s="169"/>
      <c r="V4" s="169"/>
      <c r="W4" s="169"/>
      <c r="X4" s="169"/>
      <c r="Y4" s="169"/>
      <c r="Z4" s="169"/>
      <c r="AA4" s="169"/>
      <c r="AB4" s="169"/>
      <c r="AC4" s="169"/>
      <c r="AD4" s="169"/>
      <c r="AE4" s="169"/>
      <c r="AF4" s="169"/>
      <c r="AG4" s="169"/>
      <c r="AH4" s="183"/>
      <c r="AI4" s="183"/>
      <c r="AJ4" s="183"/>
      <c r="AK4" s="184"/>
      <c r="AL4" s="71"/>
      <c r="AM4" s="76"/>
    </row>
    <row r="5" spans="1:39" ht="17.25" customHeight="1">
      <c r="A5" s="630"/>
      <c r="B5" s="180"/>
      <c r="C5" s="181"/>
      <c r="D5" s="182"/>
      <c r="E5" s="182"/>
      <c r="F5" s="182"/>
      <c r="G5" s="182"/>
      <c r="H5" s="182"/>
      <c r="I5" s="182"/>
      <c r="J5" s="182"/>
      <c r="K5" s="182"/>
      <c r="L5" s="182"/>
      <c r="M5" s="182"/>
      <c r="N5" s="182"/>
      <c r="O5" s="182"/>
      <c r="P5" s="182"/>
      <c r="Q5" s="182"/>
      <c r="R5" s="182"/>
      <c r="S5" s="182"/>
      <c r="T5" s="182"/>
      <c r="U5" s="182"/>
      <c r="V5" s="182"/>
      <c r="W5" s="182"/>
      <c r="X5" s="182"/>
      <c r="Y5" s="182"/>
      <c r="Z5" s="182"/>
      <c r="AA5" s="182"/>
      <c r="AB5" s="182"/>
      <c r="AC5" s="182"/>
      <c r="AD5" s="182"/>
      <c r="AE5" s="182"/>
      <c r="AF5" s="182"/>
      <c r="AG5" s="182"/>
      <c r="AH5" s="185"/>
      <c r="AI5" s="182"/>
      <c r="AJ5" s="186"/>
      <c r="AK5" s="187"/>
      <c r="AL5" s="40"/>
      <c r="AM5" s="76"/>
    </row>
    <row r="6" spans="1:39" ht="17.25" customHeight="1">
      <c r="A6" s="630"/>
      <c r="B6" s="180"/>
      <c r="C6" s="181"/>
      <c r="D6" s="188"/>
      <c r="E6" s="189"/>
      <c r="F6" s="182"/>
      <c r="G6" s="182"/>
      <c r="H6" s="171"/>
      <c r="I6" s="182"/>
      <c r="J6" s="190"/>
      <c r="K6" s="172"/>
      <c r="L6" s="172"/>
      <c r="M6" s="190"/>
      <c r="N6" s="172"/>
      <c r="O6" s="172"/>
      <c r="P6" s="190"/>
      <c r="Q6" s="191"/>
      <c r="R6" s="191"/>
      <c r="S6" s="182"/>
      <c r="T6" s="192"/>
      <c r="U6" s="190"/>
      <c r="V6" s="191"/>
      <c r="W6" s="191"/>
      <c r="X6" s="190"/>
      <c r="Y6" s="172"/>
      <c r="Z6" s="172"/>
      <c r="AA6" s="169"/>
      <c r="AB6" s="169"/>
      <c r="AC6" s="169"/>
      <c r="AD6" s="169"/>
      <c r="AE6" s="169"/>
      <c r="AF6" s="169"/>
      <c r="AG6" s="169"/>
      <c r="AH6" s="170"/>
      <c r="AI6" s="171"/>
      <c r="AJ6" s="182"/>
      <c r="AK6" s="193"/>
      <c r="AL6" s="40"/>
      <c r="AM6" s="76"/>
    </row>
    <row r="7" spans="1:39" ht="17.25" customHeight="1">
      <c r="A7" s="630"/>
      <c r="B7" s="180"/>
      <c r="C7" s="181"/>
      <c r="D7" s="188"/>
      <c r="E7" s="189"/>
      <c r="F7" s="182"/>
      <c r="G7" s="182"/>
      <c r="H7" s="171"/>
      <c r="I7" s="182"/>
      <c r="J7" s="190"/>
      <c r="K7" s="172"/>
      <c r="L7" s="172"/>
      <c r="M7" s="190"/>
      <c r="N7" s="172"/>
      <c r="O7" s="172"/>
      <c r="P7" s="190"/>
      <c r="Q7" s="191"/>
      <c r="R7" s="191"/>
      <c r="S7" s="182"/>
      <c r="T7" s="192"/>
      <c r="U7" s="190"/>
      <c r="V7" s="191"/>
      <c r="W7" s="191"/>
      <c r="X7" s="190"/>
      <c r="Y7" s="172"/>
      <c r="Z7" s="172"/>
      <c r="AA7" s="169"/>
      <c r="AB7" s="169"/>
      <c r="AC7" s="169"/>
      <c r="AD7" s="169"/>
      <c r="AE7" s="169"/>
      <c r="AF7" s="169"/>
      <c r="AG7" s="169"/>
      <c r="AH7" s="170"/>
      <c r="AI7" s="171"/>
      <c r="AJ7" s="182"/>
      <c r="AK7" s="193"/>
      <c r="AL7" s="40"/>
      <c r="AM7" s="76"/>
    </row>
    <row r="8" spans="1:39" ht="17.25" customHeight="1">
      <c r="A8" s="630"/>
      <c r="B8" s="180"/>
      <c r="C8" s="181"/>
      <c r="D8" s="188"/>
      <c r="E8" s="189"/>
      <c r="F8" s="182"/>
      <c r="G8" s="182"/>
      <c r="H8" s="171"/>
      <c r="I8" s="182"/>
      <c r="J8" s="190"/>
      <c r="K8" s="172"/>
      <c r="L8" s="172"/>
      <c r="M8" s="190"/>
      <c r="N8" s="172"/>
      <c r="O8" s="172"/>
      <c r="P8" s="190"/>
      <c r="Q8" s="191"/>
      <c r="R8" s="191"/>
      <c r="S8" s="182"/>
      <c r="T8" s="192"/>
      <c r="U8" s="190"/>
      <c r="V8" s="191"/>
      <c r="W8" s="191"/>
      <c r="X8" s="190"/>
      <c r="Y8" s="172"/>
      <c r="Z8" s="172"/>
      <c r="AA8" s="169"/>
      <c r="AB8" s="169"/>
      <c r="AC8" s="169"/>
      <c r="AD8" s="169"/>
      <c r="AE8" s="169"/>
      <c r="AF8" s="169"/>
      <c r="AG8" s="169"/>
      <c r="AH8" s="170"/>
      <c r="AI8" s="171"/>
      <c r="AJ8" s="182"/>
      <c r="AK8" s="193"/>
      <c r="AL8" s="40"/>
      <c r="AM8" s="76"/>
    </row>
    <row r="9" spans="1:39" ht="17.25" customHeight="1">
      <c r="A9" s="630"/>
      <c r="B9" s="180"/>
      <c r="C9" s="181"/>
      <c r="D9" s="188"/>
      <c r="E9" s="189"/>
      <c r="F9" s="182"/>
      <c r="G9" s="182"/>
      <c r="H9" s="171"/>
      <c r="I9" s="182"/>
      <c r="J9" s="190"/>
      <c r="K9" s="172"/>
      <c r="L9" s="190"/>
      <c r="M9" s="182"/>
      <c r="N9" s="172"/>
      <c r="O9" s="172"/>
      <c r="P9" s="190"/>
      <c r="Q9" s="191"/>
      <c r="R9" s="191"/>
      <c r="S9" s="182"/>
      <c r="T9" s="192"/>
      <c r="U9" s="190"/>
      <c r="V9" s="191"/>
      <c r="W9" s="191"/>
      <c r="X9" s="190"/>
      <c r="Y9" s="172"/>
      <c r="Z9" s="172"/>
      <c r="AA9" s="169"/>
      <c r="AB9" s="169"/>
      <c r="AC9" s="169"/>
      <c r="AD9" s="169"/>
      <c r="AE9" s="169"/>
      <c r="AF9" s="169"/>
      <c r="AG9" s="169"/>
      <c r="AH9" s="170"/>
      <c r="AI9" s="171"/>
      <c r="AJ9" s="182"/>
      <c r="AK9" s="193"/>
      <c r="AL9" s="40"/>
      <c r="AM9" s="76"/>
    </row>
    <row r="10" spans="1:39" ht="17.25" customHeight="1">
      <c r="A10" s="630"/>
      <c r="B10" s="180"/>
      <c r="C10" s="181"/>
      <c r="D10" s="188"/>
      <c r="E10" s="189"/>
      <c r="F10" s="182"/>
      <c r="G10" s="182"/>
      <c r="H10" s="171"/>
      <c r="I10" s="182"/>
      <c r="J10" s="190"/>
      <c r="K10" s="172"/>
      <c r="L10" s="172"/>
      <c r="M10" s="190"/>
      <c r="N10" s="172"/>
      <c r="O10" s="172"/>
      <c r="P10" s="190"/>
      <c r="Q10" s="191"/>
      <c r="R10" s="191"/>
      <c r="S10" s="182"/>
      <c r="T10" s="192"/>
      <c r="U10" s="190"/>
      <c r="V10" s="191"/>
      <c r="W10" s="191"/>
      <c r="X10" s="190"/>
      <c r="Y10" s="172"/>
      <c r="Z10" s="172"/>
      <c r="AA10" s="169"/>
      <c r="AB10" s="169"/>
      <c r="AC10" s="169"/>
      <c r="AD10" s="169"/>
      <c r="AE10" s="169"/>
      <c r="AF10" s="169"/>
      <c r="AG10" s="169"/>
      <c r="AH10" s="170"/>
      <c r="AI10" s="171"/>
      <c r="AJ10" s="182"/>
      <c r="AK10" s="193"/>
      <c r="AL10" s="40"/>
      <c r="AM10" s="76"/>
    </row>
    <row r="11" spans="1:39" ht="17.25" customHeight="1">
      <c r="A11" s="630"/>
      <c r="B11" s="180"/>
      <c r="C11" s="181"/>
      <c r="D11" s="188"/>
      <c r="E11" s="189"/>
      <c r="F11" s="182"/>
      <c r="G11" s="182"/>
      <c r="H11" s="171"/>
      <c r="I11" s="182"/>
      <c r="J11" s="190"/>
      <c r="K11" s="172"/>
      <c r="L11" s="172"/>
      <c r="M11" s="190"/>
      <c r="N11" s="172"/>
      <c r="O11" s="172"/>
      <c r="P11" s="190"/>
      <c r="Q11" s="191"/>
      <c r="R11" s="191"/>
      <c r="S11" s="182"/>
      <c r="T11" s="192"/>
      <c r="U11" s="190"/>
      <c r="V11" s="191"/>
      <c r="W11" s="191"/>
      <c r="X11" s="190"/>
      <c r="Y11" s="172"/>
      <c r="Z11" s="172"/>
      <c r="AA11" s="169"/>
      <c r="AB11" s="169"/>
      <c r="AC11" s="169"/>
      <c r="AD11" s="169"/>
      <c r="AE11" s="169"/>
      <c r="AF11" s="169"/>
      <c r="AG11" s="169"/>
      <c r="AH11" s="170"/>
      <c r="AI11" s="171"/>
      <c r="AJ11" s="182"/>
      <c r="AK11" s="193"/>
      <c r="AL11" s="40"/>
      <c r="AM11" s="76"/>
    </row>
    <row r="12" spans="1:39" ht="17.25" customHeight="1">
      <c r="A12" s="630"/>
      <c r="B12" s="180"/>
      <c r="C12" s="181"/>
      <c r="D12" s="188"/>
      <c r="E12" s="189"/>
      <c r="F12" s="182"/>
      <c r="G12" s="182"/>
      <c r="H12" s="171"/>
      <c r="I12" s="182"/>
      <c r="J12" s="190"/>
      <c r="K12" s="172"/>
      <c r="L12" s="172"/>
      <c r="M12" s="190"/>
      <c r="N12" s="172"/>
      <c r="O12" s="172"/>
      <c r="P12" s="190"/>
      <c r="Q12" s="191"/>
      <c r="R12" s="191"/>
      <c r="S12" s="182"/>
      <c r="T12" s="192"/>
      <c r="U12" s="190"/>
      <c r="V12" s="191"/>
      <c r="W12" s="191"/>
      <c r="X12" s="190"/>
      <c r="Y12" s="172"/>
      <c r="Z12" s="172"/>
      <c r="AA12" s="169"/>
      <c r="AB12" s="169"/>
      <c r="AC12" s="169"/>
      <c r="AD12" s="169"/>
      <c r="AE12" s="169"/>
      <c r="AF12" s="169"/>
      <c r="AG12" s="169"/>
      <c r="AH12" s="170"/>
      <c r="AI12" s="171"/>
      <c r="AJ12" s="182"/>
      <c r="AK12" s="193"/>
      <c r="AL12" s="40"/>
      <c r="AM12" s="76"/>
    </row>
    <row r="13" spans="1:39" ht="17.25" customHeight="1">
      <c r="A13" s="630"/>
      <c r="B13" s="180"/>
      <c r="C13" s="181"/>
      <c r="D13" s="188"/>
      <c r="E13" s="189"/>
      <c r="F13" s="182"/>
      <c r="G13" s="182"/>
      <c r="H13" s="171"/>
      <c r="I13" s="182"/>
      <c r="J13" s="190"/>
      <c r="K13" s="172"/>
      <c r="L13" s="172"/>
      <c r="M13" s="190"/>
      <c r="N13" s="172"/>
      <c r="O13" s="172"/>
      <c r="P13" s="190"/>
      <c r="Q13" s="191"/>
      <c r="R13" s="191"/>
      <c r="S13" s="182"/>
      <c r="T13" s="192"/>
      <c r="U13" s="190"/>
      <c r="V13" s="191"/>
      <c r="W13" s="191"/>
      <c r="X13" s="190"/>
      <c r="Y13" s="172"/>
      <c r="Z13" s="172"/>
      <c r="AA13" s="169"/>
      <c r="AB13" s="169"/>
      <c r="AC13" s="169"/>
      <c r="AD13" s="169"/>
      <c r="AE13" s="169"/>
      <c r="AF13" s="169"/>
      <c r="AG13" s="169"/>
      <c r="AH13" s="170"/>
      <c r="AI13" s="171"/>
      <c r="AJ13" s="182"/>
      <c r="AK13" s="193"/>
      <c r="AL13" s="40"/>
      <c r="AM13" s="76"/>
    </row>
    <row r="14" spans="1:39" ht="17.25" customHeight="1">
      <c r="A14" s="630"/>
      <c r="B14" s="180"/>
      <c r="C14" s="181"/>
      <c r="D14" s="188"/>
      <c r="E14" s="189"/>
      <c r="F14" s="182"/>
      <c r="G14" s="182"/>
      <c r="H14" s="171"/>
      <c r="I14" s="182"/>
      <c r="J14" s="190"/>
      <c r="K14" s="172"/>
      <c r="L14" s="172"/>
      <c r="M14" s="190"/>
      <c r="N14" s="172"/>
      <c r="O14" s="172"/>
      <c r="P14" s="190"/>
      <c r="Q14" s="191"/>
      <c r="R14" s="191"/>
      <c r="S14" s="182"/>
      <c r="T14" s="192"/>
      <c r="U14" s="190"/>
      <c r="V14" s="191"/>
      <c r="W14" s="191"/>
      <c r="X14" s="190"/>
      <c r="Y14" s="172"/>
      <c r="Z14" s="172"/>
      <c r="AA14" s="169"/>
      <c r="AB14" s="169"/>
      <c r="AC14" s="169"/>
      <c r="AD14" s="169"/>
      <c r="AE14" s="169"/>
      <c r="AF14" s="169"/>
      <c r="AG14" s="169"/>
      <c r="AH14" s="170"/>
      <c r="AI14" s="171"/>
      <c r="AJ14" s="182"/>
      <c r="AK14" s="193"/>
      <c r="AL14" s="40"/>
      <c r="AM14" s="76"/>
    </row>
    <row r="15" spans="1:39" ht="17.25" customHeight="1">
      <c r="A15" s="630"/>
      <c r="B15" s="180"/>
      <c r="C15" s="181"/>
      <c r="D15" s="188"/>
      <c r="E15" s="189"/>
      <c r="F15" s="182"/>
      <c r="G15" s="182"/>
      <c r="H15" s="171"/>
      <c r="I15" s="182"/>
      <c r="J15" s="190"/>
      <c r="K15" s="172"/>
      <c r="L15" s="172"/>
      <c r="M15" s="190"/>
      <c r="N15" s="172"/>
      <c r="O15" s="172"/>
      <c r="P15" s="190"/>
      <c r="Q15" s="191"/>
      <c r="R15" s="191"/>
      <c r="S15" s="182"/>
      <c r="T15" s="192"/>
      <c r="U15" s="190"/>
      <c r="V15" s="191"/>
      <c r="W15" s="191"/>
      <c r="X15" s="190"/>
      <c r="Y15" s="172"/>
      <c r="Z15" s="172"/>
      <c r="AA15" s="169"/>
      <c r="AB15" s="169"/>
      <c r="AC15" s="169"/>
      <c r="AD15" s="169"/>
      <c r="AE15" s="169"/>
      <c r="AF15" s="169"/>
      <c r="AG15" s="169"/>
      <c r="AH15" s="170"/>
      <c r="AI15" s="171"/>
      <c r="AJ15" s="182"/>
      <c r="AK15" s="193"/>
      <c r="AL15" s="40"/>
      <c r="AM15" s="76"/>
    </row>
    <row r="16" spans="1:39" ht="17.25" customHeight="1">
      <c r="A16" s="630"/>
      <c r="B16" s="180"/>
      <c r="C16" s="181"/>
      <c r="D16" s="188"/>
      <c r="E16" s="189"/>
      <c r="F16" s="182"/>
      <c r="G16" s="182"/>
      <c r="H16" s="171"/>
      <c r="I16" s="182"/>
      <c r="J16" s="190"/>
      <c r="K16" s="172"/>
      <c r="L16" s="172"/>
      <c r="M16" s="190"/>
      <c r="N16" s="172"/>
      <c r="O16" s="172"/>
      <c r="P16" s="190"/>
      <c r="Q16" s="191"/>
      <c r="R16" s="191"/>
      <c r="S16" s="182"/>
      <c r="T16" s="192"/>
      <c r="U16" s="190"/>
      <c r="V16" s="191"/>
      <c r="W16" s="191"/>
      <c r="X16" s="190"/>
      <c r="Y16" s="172"/>
      <c r="Z16" s="172"/>
      <c r="AA16" s="169"/>
      <c r="AB16" s="169"/>
      <c r="AC16" s="169"/>
      <c r="AD16" s="169"/>
      <c r="AE16" s="169"/>
      <c r="AF16" s="169"/>
      <c r="AG16" s="169"/>
      <c r="AH16" s="170"/>
      <c r="AI16" s="171"/>
      <c r="AJ16" s="182"/>
      <c r="AK16" s="193"/>
      <c r="AL16" s="40"/>
      <c r="AM16" s="76"/>
    </row>
    <row r="17" spans="1:39" ht="17.25" customHeight="1">
      <c r="A17" s="630"/>
      <c r="B17" s="180"/>
      <c r="C17" s="181"/>
      <c r="D17" s="188"/>
      <c r="E17" s="189"/>
      <c r="F17" s="182"/>
      <c r="G17" s="182"/>
      <c r="H17" s="171"/>
      <c r="I17" s="182"/>
      <c r="J17" s="190"/>
      <c r="K17" s="172"/>
      <c r="L17" s="172"/>
      <c r="M17" s="190"/>
      <c r="N17" s="172"/>
      <c r="O17" s="172"/>
      <c r="P17" s="190"/>
      <c r="Q17" s="191"/>
      <c r="R17" s="191"/>
      <c r="S17" s="182"/>
      <c r="T17" s="192"/>
      <c r="U17" s="190"/>
      <c r="V17" s="191"/>
      <c r="W17" s="191"/>
      <c r="X17" s="190"/>
      <c r="Y17" s="172"/>
      <c r="Z17" s="172"/>
      <c r="AA17" s="169"/>
      <c r="AB17" s="169"/>
      <c r="AC17" s="169"/>
      <c r="AD17" s="169"/>
      <c r="AE17" s="169"/>
      <c r="AF17" s="169"/>
      <c r="AG17" s="169"/>
      <c r="AH17" s="170"/>
      <c r="AI17" s="171"/>
      <c r="AJ17" s="182"/>
      <c r="AK17" s="193"/>
      <c r="AL17" s="40"/>
      <c r="AM17" s="76"/>
    </row>
    <row r="18" spans="1:39" ht="17.25" customHeight="1">
      <c r="A18" s="630"/>
      <c r="B18" s="180"/>
      <c r="C18" s="181"/>
      <c r="D18" s="188"/>
      <c r="E18" s="189"/>
      <c r="F18" s="182"/>
      <c r="G18" s="182"/>
      <c r="H18" s="171"/>
      <c r="I18" s="182"/>
      <c r="J18" s="190"/>
      <c r="K18" s="172"/>
      <c r="L18" s="172"/>
      <c r="M18" s="190"/>
      <c r="N18" s="172"/>
      <c r="O18" s="172"/>
      <c r="P18" s="190"/>
      <c r="Q18" s="191"/>
      <c r="R18" s="191"/>
      <c r="S18" s="182"/>
      <c r="T18" s="192"/>
      <c r="U18" s="190"/>
      <c r="V18" s="191"/>
      <c r="W18" s="191"/>
      <c r="X18" s="190"/>
      <c r="Y18" s="172"/>
      <c r="Z18" s="172"/>
      <c r="AA18" s="169"/>
      <c r="AB18" s="169"/>
      <c r="AC18" s="169"/>
      <c r="AD18" s="169"/>
      <c r="AE18" s="169"/>
      <c r="AF18" s="169"/>
      <c r="AG18" s="169"/>
      <c r="AH18" s="170"/>
      <c r="AI18" s="171"/>
      <c r="AJ18" s="182"/>
      <c r="AK18" s="193"/>
      <c r="AL18" s="40"/>
      <c r="AM18" s="76"/>
    </row>
    <row r="19" spans="1:39" ht="17.25" customHeight="1">
      <c r="A19" s="630"/>
      <c r="B19" s="180"/>
      <c r="C19" s="181"/>
      <c r="D19" s="188"/>
      <c r="E19" s="189"/>
      <c r="F19" s="182"/>
      <c r="G19" s="182"/>
      <c r="H19" s="171"/>
      <c r="I19" s="182"/>
      <c r="J19" s="190"/>
      <c r="K19" s="172"/>
      <c r="L19" s="172"/>
      <c r="M19" s="190"/>
      <c r="N19" s="172"/>
      <c r="O19" s="172"/>
      <c r="P19" s="190"/>
      <c r="Q19" s="191"/>
      <c r="R19" s="191"/>
      <c r="S19" s="182"/>
      <c r="T19" s="192"/>
      <c r="U19" s="190"/>
      <c r="V19" s="191"/>
      <c r="W19" s="191"/>
      <c r="X19" s="190"/>
      <c r="Y19" s="172"/>
      <c r="Z19" s="172"/>
      <c r="AA19" s="169"/>
      <c r="AB19" s="169"/>
      <c r="AC19" s="169"/>
      <c r="AD19" s="169"/>
      <c r="AE19" s="169"/>
      <c r="AF19" s="169"/>
      <c r="AG19" s="169"/>
      <c r="AH19" s="170"/>
      <c r="AI19" s="171"/>
      <c r="AJ19" s="182"/>
      <c r="AK19" s="193"/>
      <c r="AL19" s="40"/>
      <c r="AM19" s="76"/>
    </row>
    <row r="20" spans="1:39" ht="17.25" customHeight="1">
      <c r="A20" s="630"/>
      <c r="B20" s="180"/>
      <c r="C20" s="181"/>
      <c r="D20" s="194"/>
      <c r="E20" s="194"/>
      <c r="F20" s="195"/>
      <c r="G20" s="195"/>
      <c r="H20" s="196"/>
      <c r="I20" s="182"/>
      <c r="J20" s="197"/>
      <c r="K20" s="197"/>
      <c r="L20" s="197"/>
      <c r="M20" s="197"/>
      <c r="N20" s="197"/>
      <c r="O20" s="197"/>
      <c r="P20" s="198"/>
      <c r="Q20" s="198"/>
      <c r="R20" s="198"/>
      <c r="S20" s="199"/>
      <c r="T20" s="200"/>
      <c r="U20" s="199"/>
      <c r="V20" s="199"/>
      <c r="W20" s="201"/>
      <c r="X20" s="200"/>
      <c r="Y20" s="200"/>
      <c r="Z20" s="199"/>
      <c r="AA20" s="200"/>
      <c r="AB20" s="202"/>
      <c r="AC20" s="202"/>
      <c r="AD20" s="202"/>
      <c r="AE20" s="202"/>
      <c r="AF20" s="202"/>
      <c r="AG20" s="202"/>
      <c r="AH20" s="189"/>
      <c r="AI20" s="181"/>
      <c r="AJ20" s="182"/>
      <c r="AK20" s="193"/>
      <c r="AL20" s="40"/>
      <c r="AM20" s="76"/>
    </row>
    <row r="21" spans="1:39" ht="17.25" customHeight="1">
      <c r="A21" s="630"/>
      <c r="B21" s="180"/>
      <c r="C21" s="197"/>
      <c r="D21" s="203"/>
      <c r="E21" s="204"/>
      <c r="F21" s="205"/>
      <c r="G21" s="206"/>
      <c r="H21" s="207"/>
      <c r="I21" s="207"/>
      <c r="J21" s="208"/>
      <c r="K21" s="208"/>
      <c r="L21" s="208"/>
      <c r="M21" s="209"/>
      <c r="N21" s="209"/>
      <c r="O21" s="210"/>
      <c r="P21" s="211"/>
      <c r="Q21" s="211"/>
      <c r="R21" s="198"/>
      <c r="S21" s="221"/>
      <c r="T21" s="266"/>
      <c r="U21" s="266"/>
      <c r="V21" s="266"/>
      <c r="W21" s="198"/>
      <c r="X21" s="212"/>
      <c r="Y21" s="212"/>
      <c r="Z21" s="213"/>
      <c r="AA21" s="197"/>
      <c r="AB21" s="214"/>
      <c r="AC21" s="202"/>
      <c r="AD21" s="202"/>
      <c r="AE21" s="202"/>
      <c r="AF21" s="215"/>
      <c r="AG21" s="215"/>
      <c r="AH21" s="209"/>
      <c r="AI21" s="216"/>
      <c r="AJ21" s="182"/>
      <c r="AK21" s="193"/>
      <c r="AL21" s="40"/>
      <c r="AM21" s="76"/>
    </row>
    <row r="22" spans="1:39" ht="17.25" customHeight="1">
      <c r="A22" s="630"/>
      <c r="B22" s="180"/>
      <c r="C22" s="197"/>
      <c r="D22" s="203"/>
      <c r="E22" s="204"/>
      <c r="F22" s="205"/>
      <c r="G22" s="206"/>
      <c r="H22" s="207"/>
      <c r="I22" s="207"/>
      <c r="J22" s="217"/>
      <c r="K22" s="208"/>
      <c r="L22" s="208"/>
      <c r="M22" s="209"/>
      <c r="N22" s="209"/>
      <c r="O22" s="218"/>
      <c r="P22" s="211"/>
      <c r="Q22" s="211"/>
      <c r="R22" s="219"/>
      <c r="S22" s="221"/>
      <c r="T22" s="266"/>
      <c r="U22" s="266"/>
      <c r="V22" s="266"/>
      <c r="W22" s="198"/>
      <c r="X22" s="212"/>
      <c r="Y22" s="212"/>
      <c r="Z22" s="213"/>
      <c r="AA22" s="197"/>
      <c r="AB22" s="214"/>
      <c r="AC22" s="202"/>
      <c r="AD22" s="202"/>
      <c r="AE22" s="202"/>
      <c r="AF22" s="215"/>
      <c r="AG22" s="215"/>
      <c r="AH22" s="209"/>
      <c r="AI22" s="216"/>
      <c r="AJ22" s="182"/>
      <c r="AK22" s="193"/>
      <c r="AL22" s="40"/>
      <c r="AM22" s="76"/>
    </row>
    <row r="23" spans="1:39" ht="17.25" customHeight="1">
      <c r="A23" s="630"/>
      <c r="B23" s="180"/>
      <c r="C23" s="197"/>
      <c r="D23" s="203"/>
      <c r="E23" s="204"/>
      <c r="F23" s="205"/>
      <c r="G23" s="206"/>
      <c r="H23" s="205"/>
      <c r="I23" s="205"/>
      <c r="J23" s="208"/>
      <c r="K23" s="208"/>
      <c r="L23" s="208"/>
      <c r="M23" s="209"/>
      <c r="N23" s="209"/>
      <c r="O23" s="218"/>
      <c r="P23" s="211"/>
      <c r="Q23" s="211"/>
      <c r="R23" s="226"/>
      <c r="S23" s="267"/>
      <c r="T23" s="268"/>
      <c r="U23" s="267"/>
      <c r="V23" s="268"/>
      <c r="W23" s="198"/>
      <c r="X23" s="212"/>
      <c r="Y23" s="212"/>
      <c r="Z23" s="213"/>
      <c r="AA23" s="197"/>
      <c r="AB23" s="204"/>
      <c r="AC23" s="202"/>
      <c r="AD23" s="202"/>
      <c r="AE23" s="202"/>
      <c r="AF23" s="215"/>
      <c r="AG23" s="215"/>
      <c r="AH23" s="209"/>
      <c r="AI23" s="216"/>
      <c r="AJ23" s="182"/>
      <c r="AK23" s="193"/>
      <c r="AL23" s="40"/>
      <c r="AM23" s="76"/>
    </row>
    <row r="24" spans="1:39" ht="17.25" customHeight="1">
      <c r="A24" s="630"/>
      <c r="B24" s="180"/>
      <c r="C24" s="197"/>
      <c r="D24" s="203"/>
      <c r="E24" s="204"/>
      <c r="F24" s="205"/>
      <c r="G24" s="206"/>
      <c r="H24" s="205"/>
      <c r="I24" s="205"/>
      <c r="J24" s="208"/>
      <c r="K24" s="208"/>
      <c r="L24" s="208"/>
      <c r="M24" s="209"/>
      <c r="N24" s="209"/>
      <c r="O24" s="218"/>
      <c r="P24" s="211"/>
      <c r="Q24" s="211"/>
      <c r="R24" s="226"/>
      <c r="S24" s="267"/>
      <c r="T24" s="268"/>
      <c r="U24" s="267"/>
      <c r="V24" s="268"/>
      <c r="W24" s="198"/>
      <c r="X24" s="269"/>
      <c r="Y24" s="212"/>
      <c r="Z24" s="213"/>
      <c r="AA24" s="197"/>
      <c r="AB24" s="204"/>
      <c r="AC24" s="202"/>
      <c r="AD24" s="202"/>
      <c r="AE24" s="202"/>
      <c r="AF24" s="215"/>
      <c r="AG24" s="215"/>
      <c r="AH24" s="209"/>
      <c r="AI24" s="216"/>
      <c r="AJ24" s="182"/>
      <c r="AK24" s="193"/>
      <c r="AL24" s="40"/>
      <c r="AM24" s="76"/>
    </row>
    <row r="25" spans="1:39" ht="17.25" customHeight="1">
      <c r="A25" s="630"/>
      <c r="B25" s="180"/>
      <c r="C25" s="197"/>
      <c r="D25" s="203"/>
      <c r="E25" s="204"/>
      <c r="F25" s="205"/>
      <c r="G25" s="206"/>
      <c r="H25" s="205"/>
      <c r="I25" s="205"/>
      <c r="J25" s="208"/>
      <c r="K25" s="208"/>
      <c r="L25" s="208"/>
      <c r="M25" s="209"/>
      <c r="N25" s="209"/>
      <c r="O25" s="204"/>
      <c r="P25" s="211"/>
      <c r="Q25" s="211"/>
      <c r="R25" s="226"/>
      <c r="S25" s="267"/>
      <c r="T25" s="268"/>
      <c r="U25" s="267"/>
      <c r="V25" s="268"/>
      <c r="W25" s="198"/>
      <c r="X25" s="212"/>
      <c r="Y25" s="212"/>
      <c r="Z25" s="213"/>
      <c r="AA25" s="197"/>
      <c r="AB25" s="204"/>
      <c r="AC25" s="202"/>
      <c r="AD25" s="202"/>
      <c r="AE25" s="202"/>
      <c r="AF25" s="215"/>
      <c r="AG25" s="215"/>
      <c r="AH25" s="209"/>
      <c r="AI25" s="216"/>
      <c r="AJ25" s="182"/>
      <c r="AK25" s="193"/>
      <c r="AL25" s="40"/>
      <c r="AM25" s="76"/>
    </row>
    <row r="26" spans="1:39" ht="17.25" customHeight="1">
      <c r="A26" s="630"/>
      <c r="B26" s="180"/>
      <c r="C26" s="197"/>
      <c r="D26" s="203"/>
      <c r="E26" s="204"/>
      <c r="F26" s="205"/>
      <c r="G26" s="220"/>
      <c r="H26" s="205"/>
      <c r="I26" s="205"/>
      <c r="J26" s="217"/>
      <c r="K26" s="208"/>
      <c r="L26" s="208"/>
      <c r="M26" s="209"/>
      <c r="N26" s="209"/>
      <c r="O26" s="197"/>
      <c r="P26" s="211"/>
      <c r="Q26" s="211"/>
      <c r="R26" s="226"/>
      <c r="S26" s="267"/>
      <c r="T26" s="268"/>
      <c r="U26" s="267"/>
      <c r="V26" s="268"/>
      <c r="W26" s="198"/>
      <c r="X26" s="212"/>
      <c r="Y26" s="212"/>
      <c r="Z26" s="213"/>
      <c r="AA26" s="197"/>
      <c r="AB26" s="204"/>
      <c r="AC26" s="197"/>
      <c r="AD26" s="197"/>
      <c r="AE26" s="197"/>
      <c r="AF26" s="215"/>
      <c r="AG26" s="215"/>
      <c r="AH26" s="209"/>
      <c r="AI26" s="216"/>
      <c r="AJ26" s="182"/>
      <c r="AK26" s="193"/>
      <c r="AL26" s="40"/>
      <c r="AM26" s="76"/>
    </row>
    <row r="27" spans="1:39" ht="17.25" customHeight="1">
      <c r="A27" s="630"/>
      <c r="B27" s="180"/>
      <c r="C27" s="197"/>
      <c r="D27" s="203"/>
      <c r="E27" s="204"/>
      <c r="F27" s="205"/>
      <c r="G27" s="220"/>
      <c r="H27" s="205"/>
      <c r="I27" s="205"/>
      <c r="J27" s="208"/>
      <c r="K27" s="208"/>
      <c r="L27" s="208"/>
      <c r="M27" s="209"/>
      <c r="N27" s="209"/>
      <c r="O27" s="197"/>
      <c r="P27" s="211"/>
      <c r="Q27" s="211"/>
      <c r="R27" s="226"/>
      <c r="S27" s="267"/>
      <c r="T27" s="268"/>
      <c r="U27" s="267"/>
      <c r="V27" s="268"/>
      <c r="W27" s="198"/>
      <c r="X27" s="212"/>
      <c r="Y27" s="212"/>
      <c r="Z27" s="213"/>
      <c r="AA27" s="197"/>
      <c r="AB27" s="204"/>
      <c r="AC27" s="197"/>
      <c r="AD27" s="197"/>
      <c r="AE27" s="197"/>
      <c r="AF27" s="215"/>
      <c r="AG27" s="215"/>
      <c r="AH27" s="209"/>
      <c r="AI27" s="216"/>
      <c r="AJ27" s="182"/>
      <c r="AK27" s="193"/>
      <c r="AL27" s="40"/>
      <c r="AM27" s="76"/>
    </row>
    <row r="28" spans="1:39" ht="17.25" customHeight="1">
      <c r="A28" s="630"/>
      <c r="B28" s="180"/>
      <c r="C28" s="197"/>
      <c r="D28" s="203"/>
      <c r="E28" s="204"/>
      <c r="F28" s="205"/>
      <c r="G28" s="206"/>
      <c r="H28" s="205"/>
      <c r="I28" s="205"/>
      <c r="J28" s="208"/>
      <c r="K28" s="208"/>
      <c r="L28" s="208"/>
      <c r="M28" s="209"/>
      <c r="N28" s="209"/>
      <c r="O28" s="204"/>
      <c r="P28" s="211"/>
      <c r="Q28" s="211"/>
      <c r="R28" s="226"/>
      <c r="S28" s="267"/>
      <c r="T28" s="268"/>
      <c r="U28" s="267"/>
      <c r="V28" s="268"/>
      <c r="W28" s="198"/>
      <c r="X28" s="212"/>
      <c r="Y28" s="212"/>
      <c r="Z28" s="213"/>
      <c r="AA28" s="197"/>
      <c r="AB28" s="204"/>
      <c r="AC28" s="197"/>
      <c r="AD28" s="197"/>
      <c r="AE28" s="197"/>
      <c r="AF28" s="215"/>
      <c r="AG28" s="215"/>
      <c r="AH28" s="209"/>
      <c r="AI28" s="216"/>
      <c r="AJ28" s="182"/>
      <c r="AK28" s="193"/>
      <c r="AL28" s="40"/>
      <c r="AM28" s="76"/>
    </row>
    <row r="29" spans="1:39" ht="17.25" customHeight="1">
      <c r="A29" s="630"/>
      <c r="B29" s="180"/>
      <c r="C29" s="197"/>
      <c r="D29" s="203"/>
      <c r="E29" s="204"/>
      <c r="F29" s="205"/>
      <c r="G29" s="206"/>
      <c r="H29" s="205"/>
      <c r="I29" s="205"/>
      <c r="J29" s="203"/>
      <c r="K29" s="208"/>
      <c r="L29" s="203"/>
      <c r="M29" s="209"/>
      <c r="N29" s="209"/>
      <c r="O29" s="218"/>
      <c r="P29" s="221"/>
      <c r="Q29" s="211"/>
      <c r="R29" s="198"/>
      <c r="S29" s="267"/>
      <c r="T29" s="267"/>
      <c r="U29" s="222"/>
      <c r="V29" s="223"/>
      <c r="W29" s="198"/>
      <c r="X29" s="212"/>
      <c r="Y29" s="212"/>
      <c r="Z29" s="213"/>
      <c r="AA29" s="197"/>
      <c r="AB29" s="204"/>
      <c r="AC29" s="197"/>
      <c r="AD29" s="197"/>
      <c r="AE29" s="197"/>
      <c r="AF29" s="215"/>
      <c r="AG29" s="215"/>
      <c r="AH29" s="209"/>
      <c r="AI29" s="197"/>
      <c r="AJ29" s="182"/>
      <c r="AK29" s="193"/>
      <c r="AL29" s="40"/>
      <c r="AM29" s="76"/>
    </row>
    <row r="30" spans="1:39" ht="17.25" customHeight="1">
      <c r="A30" s="631"/>
      <c r="B30" s="180"/>
      <c r="C30" s="197"/>
      <c r="D30" s="203"/>
      <c r="E30" s="204"/>
      <c r="F30" s="205"/>
      <c r="G30" s="206"/>
      <c r="H30" s="205"/>
      <c r="I30" s="205"/>
      <c r="J30" s="203"/>
      <c r="K30" s="208"/>
      <c r="L30" s="203"/>
      <c r="M30" s="203"/>
      <c r="N30" s="209"/>
      <c r="O30" s="218"/>
      <c r="P30" s="221"/>
      <c r="Q30" s="211"/>
      <c r="R30" s="198"/>
      <c r="S30" s="267"/>
      <c r="T30" s="267"/>
      <c r="U30" s="222"/>
      <c r="V30" s="208"/>
      <c r="W30" s="198"/>
      <c r="X30" s="212"/>
      <c r="Y30" s="212"/>
      <c r="Z30" s="213"/>
      <c r="AA30" s="197"/>
      <c r="AB30" s="204"/>
      <c r="AC30" s="197"/>
      <c r="AD30" s="197"/>
      <c r="AE30" s="197"/>
      <c r="AF30" s="215"/>
      <c r="AG30" s="215"/>
      <c r="AH30" s="209"/>
      <c r="AI30" s="197"/>
      <c r="AJ30" s="182"/>
      <c r="AK30" s="193"/>
      <c r="AL30" s="40"/>
      <c r="AM30" s="76"/>
    </row>
    <row r="31" spans="1:39" ht="17.25" customHeight="1">
      <c r="A31" s="658"/>
      <c r="B31" s="180"/>
      <c r="C31" s="197"/>
      <c r="D31" s="197"/>
      <c r="E31" s="204"/>
      <c r="F31" s="204"/>
      <c r="G31" s="206"/>
      <c r="H31" s="204"/>
      <c r="I31" s="204"/>
      <c r="J31" s="224"/>
      <c r="K31" s="225"/>
      <c r="L31" s="224"/>
      <c r="M31" s="204"/>
      <c r="N31" s="204"/>
      <c r="O31" s="218"/>
      <c r="P31" s="226"/>
      <c r="Q31" s="226"/>
      <c r="R31" s="226"/>
      <c r="S31" s="226"/>
      <c r="T31" s="197"/>
      <c r="U31" s="198"/>
      <c r="V31" s="198"/>
      <c r="W31" s="198"/>
      <c r="X31" s="212"/>
      <c r="Y31" s="212"/>
      <c r="Z31" s="213"/>
      <c r="AA31" s="197"/>
      <c r="AB31" s="204"/>
      <c r="AC31" s="197"/>
      <c r="AD31" s="197"/>
      <c r="AE31" s="197"/>
      <c r="AF31" s="227"/>
      <c r="AG31" s="228"/>
      <c r="AH31" s="229"/>
      <c r="AI31" s="197"/>
      <c r="AJ31" s="182"/>
      <c r="AK31" s="193"/>
      <c r="AL31" s="40"/>
      <c r="AM31" s="76"/>
    </row>
    <row r="32" spans="1:39" ht="17.25" customHeight="1">
      <c r="A32" s="659"/>
      <c r="B32" s="180"/>
      <c r="C32" s="197"/>
      <c r="D32" s="197"/>
      <c r="E32" s="204"/>
      <c r="F32" s="204"/>
      <c r="G32" s="206"/>
      <c r="H32" s="204"/>
      <c r="I32" s="204"/>
      <c r="J32" s="224"/>
      <c r="K32" s="205"/>
      <c r="L32" s="224"/>
      <c r="M32" s="204"/>
      <c r="N32" s="204"/>
      <c r="O32" s="218"/>
      <c r="P32" s="226"/>
      <c r="Q32" s="226"/>
      <c r="R32" s="226"/>
      <c r="S32" s="226"/>
      <c r="T32" s="197"/>
      <c r="U32" s="198"/>
      <c r="V32" s="198"/>
      <c r="W32" s="198"/>
      <c r="X32" s="212"/>
      <c r="Y32" s="212"/>
      <c r="Z32" s="213"/>
      <c r="AA32" s="197"/>
      <c r="AB32" s="204"/>
      <c r="AC32" s="197"/>
      <c r="AD32" s="197"/>
      <c r="AE32" s="197"/>
      <c r="AF32" s="227"/>
      <c r="AG32" s="228"/>
      <c r="AH32" s="229"/>
      <c r="AI32" s="197"/>
      <c r="AJ32" s="182"/>
      <c r="AK32" s="193"/>
      <c r="AL32" s="40"/>
      <c r="AM32" s="76"/>
    </row>
    <row r="33" spans="1:39" ht="17.25" customHeight="1">
      <c r="A33" s="659"/>
      <c r="B33" s="180"/>
      <c r="C33" s="197"/>
      <c r="D33" s="203"/>
      <c r="E33" s="204"/>
      <c r="F33" s="205"/>
      <c r="G33" s="206"/>
      <c r="H33" s="205"/>
      <c r="I33" s="205"/>
      <c r="J33" s="203"/>
      <c r="K33" s="230"/>
      <c r="L33" s="203"/>
      <c r="M33" s="209"/>
      <c r="N33" s="203"/>
      <c r="O33" s="218"/>
      <c r="P33" s="231"/>
      <c r="Q33" s="211"/>
      <c r="R33" s="198"/>
      <c r="S33" s="231"/>
      <c r="T33" s="210"/>
      <c r="U33" s="219"/>
      <c r="V33" s="219"/>
      <c r="W33" s="198"/>
      <c r="X33" s="212"/>
      <c r="Y33" s="212"/>
      <c r="Z33" s="213"/>
      <c r="AA33" s="197"/>
      <c r="AB33" s="204"/>
      <c r="AC33" s="197"/>
      <c r="AD33" s="197"/>
      <c r="AE33" s="197"/>
      <c r="AF33" s="215"/>
      <c r="AG33" s="215"/>
      <c r="AH33" s="209"/>
      <c r="AI33" s="197"/>
      <c r="AJ33" s="182"/>
      <c r="AK33" s="193"/>
      <c r="AL33" s="40"/>
      <c r="AM33" s="76"/>
    </row>
    <row r="34" spans="1:39" ht="17.25" customHeight="1">
      <c r="A34" s="659"/>
      <c r="B34" s="180"/>
      <c r="C34" s="197"/>
      <c r="D34" s="203"/>
      <c r="E34" s="204"/>
      <c r="F34" s="205"/>
      <c r="G34" s="206"/>
      <c r="H34" s="205"/>
      <c r="I34" s="205"/>
      <c r="J34" s="203"/>
      <c r="K34" s="230"/>
      <c r="L34" s="203"/>
      <c r="M34" s="203"/>
      <c r="N34" s="203"/>
      <c r="O34" s="218"/>
      <c r="P34" s="231"/>
      <c r="Q34" s="211"/>
      <c r="R34" s="198"/>
      <c r="S34" s="231"/>
      <c r="T34" s="210"/>
      <c r="U34" s="219"/>
      <c r="V34" s="219"/>
      <c r="W34" s="198"/>
      <c r="X34" s="212"/>
      <c r="Y34" s="212"/>
      <c r="Z34" s="213"/>
      <c r="AA34" s="197"/>
      <c r="AB34" s="204"/>
      <c r="AC34" s="197"/>
      <c r="AD34" s="197"/>
      <c r="AE34" s="197"/>
      <c r="AF34" s="215"/>
      <c r="AG34" s="215"/>
      <c r="AH34" s="209"/>
      <c r="AI34" s="197"/>
      <c r="AJ34" s="182"/>
      <c r="AK34" s="193"/>
      <c r="AL34" s="40"/>
      <c r="AM34" s="76"/>
    </row>
    <row r="35" spans="1:39" ht="17.25" customHeight="1">
      <c r="A35" s="659"/>
      <c r="B35" s="180"/>
      <c r="C35" s="197"/>
      <c r="D35" s="197"/>
      <c r="E35" s="204"/>
      <c r="F35" s="204"/>
      <c r="G35" s="206"/>
      <c r="H35" s="204"/>
      <c r="I35" s="204"/>
      <c r="J35" s="205"/>
      <c r="K35" s="204"/>
      <c r="L35" s="204"/>
      <c r="M35" s="204"/>
      <c r="N35" s="204"/>
      <c r="O35" s="204"/>
      <c r="P35" s="226"/>
      <c r="Q35" s="226"/>
      <c r="R35" s="198"/>
      <c r="S35" s="226"/>
      <c r="T35" s="204"/>
      <c r="U35" s="204"/>
      <c r="V35" s="204"/>
      <c r="W35" s="198"/>
      <c r="X35" s="212"/>
      <c r="Y35" s="212"/>
      <c r="Z35" s="213"/>
      <c r="AA35" s="197"/>
      <c r="AB35" s="204"/>
      <c r="AC35" s="197"/>
      <c r="AD35" s="197"/>
      <c r="AE35" s="197"/>
      <c r="AF35" s="215"/>
      <c r="AG35" s="215"/>
      <c r="AH35" s="229"/>
      <c r="AI35" s="197"/>
      <c r="AJ35" s="182"/>
      <c r="AK35" s="193"/>
      <c r="AL35" s="40"/>
      <c r="AM35" s="76"/>
    </row>
    <row r="36" spans="1:39" ht="17.25" customHeight="1">
      <c r="A36" s="659"/>
      <c r="B36" s="180"/>
      <c r="C36" s="197"/>
      <c r="D36" s="232"/>
      <c r="E36" s="204"/>
      <c r="F36" s="220"/>
      <c r="G36" s="220"/>
      <c r="H36" s="130"/>
      <c r="I36" s="226"/>
      <c r="J36" s="204"/>
      <c r="K36" s="204"/>
      <c r="L36" s="204"/>
      <c r="M36" s="204"/>
      <c r="N36" s="204"/>
      <c r="O36" s="197"/>
      <c r="P36" s="226"/>
      <c r="Q36" s="226"/>
      <c r="R36" s="198"/>
      <c r="S36" s="197"/>
      <c r="T36" s="197"/>
      <c r="U36" s="198"/>
      <c r="V36" s="198"/>
      <c r="W36" s="198"/>
      <c r="X36" s="212"/>
      <c r="Y36" s="212"/>
      <c r="Z36" s="213"/>
      <c r="AA36" s="197"/>
      <c r="AB36" s="204"/>
      <c r="AC36" s="197"/>
      <c r="AD36" s="197"/>
      <c r="AE36" s="197"/>
      <c r="AF36" s="233"/>
      <c r="AG36" s="233"/>
      <c r="AH36" s="234"/>
      <c r="AI36" s="216"/>
      <c r="AJ36" s="182"/>
      <c r="AK36" s="193"/>
      <c r="AL36" s="40"/>
      <c r="AM36" s="76"/>
    </row>
    <row r="37" spans="1:39" ht="17.25" customHeight="1">
      <c r="A37" s="659"/>
      <c r="B37" s="180"/>
      <c r="C37" s="197"/>
      <c r="D37" s="232"/>
      <c r="E37" s="204"/>
      <c r="F37" s="220"/>
      <c r="G37" s="220"/>
      <c r="H37" s="130"/>
      <c r="I37" s="226"/>
      <c r="J37" s="204"/>
      <c r="K37" s="204"/>
      <c r="L37" s="204"/>
      <c r="M37" s="204"/>
      <c r="N37" s="204"/>
      <c r="O37" s="197"/>
      <c r="P37" s="226"/>
      <c r="Q37" s="226"/>
      <c r="R37" s="226"/>
      <c r="S37" s="197"/>
      <c r="T37" s="197"/>
      <c r="U37" s="198"/>
      <c r="V37" s="198"/>
      <c r="W37" s="198"/>
      <c r="X37" s="212"/>
      <c r="Y37" s="212"/>
      <c r="Z37" s="213"/>
      <c r="AA37" s="197"/>
      <c r="AB37" s="204"/>
      <c r="AC37" s="197"/>
      <c r="AD37" s="197"/>
      <c r="AE37" s="197"/>
      <c r="AF37" s="233"/>
      <c r="AG37" s="233"/>
      <c r="AH37" s="234"/>
      <c r="AI37" s="235"/>
      <c r="AJ37" s="182"/>
      <c r="AK37" s="193"/>
      <c r="AL37" s="40"/>
      <c r="AM37" s="76"/>
    </row>
    <row r="38" spans="1:39" ht="17.25" customHeight="1">
      <c r="A38" s="659"/>
      <c r="B38" s="180"/>
      <c r="C38" s="197"/>
      <c r="D38" s="232"/>
      <c r="E38" s="204"/>
      <c r="F38" s="220"/>
      <c r="G38" s="206"/>
      <c r="H38" s="130"/>
      <c r="I38" s="226"/>
      <c r="J38" s="204"/>
      <c r="K38" s="204"/>
      <c r="L38" s="204"/>
      <c r="M38" s="204"/>
      <c r="N38" s="204"/>
      <c r="O38" s="204"/>
      <c r="P38" s="226"/>
      <c r="Q38" s="226"/>
      <c r="R38" s="226"/>
      <c r="S38" s="197"/>
      <c r="T38" s="197"/>
      <c r="U38" s="198"/>
      <c r="V38" s="198"/>
      <c r="W38" s="198"/>
      <c r="X38" s="212"/>
      <c r="Y38" s="212"/>
      <c r="Z38" s="213"/>
      <c r="AA38" s="197"/>
      <c r="AB38" s="204"/>
      <c r="AC38" s="197"/>
      <c r="AD38" s="197"/>
      <c r="AE38" s="197"/>
      <c r="AF38" s="233"/>
      <c r="AG38" s="233"/>
      <c r="AH38" s="234"/>
      <c r="AI38" s="216"/>
      <c r="AJ38" s="182"/>
      <c r="AK38" s="193"/>
      <c r="AL38" s="40"/>
      <c r="AM38" s="76"/>
    </row>
    <row r="39" spans="1:39" ht="17.25" customHeight="1">
      <c r="A39" s="659"/>
      <c r="B39" s="180"/>
      <c r="C39" s="197"/>
      <c r="D39" s="232"/>
      <c r="E39" s="204"/>
      <c r="F39" s="220"/>
      <c r="G39" s="206"/>
      <c r="H39" s="130"/>
      <c r="I39" s="226"/>
      <c r="J39" s="204"/>
      <c r="K39" s="204"/>
      <c r="L39" s="204"/>
      <c r="M39" s="204"/>
      <c r="N39" s="204"/>
      <c r="O39" s="204"/>
      <c r="P39" s="226"/>
      <c r="Q39" s="226"/>
      <c r="R39" s="226"/>
      <c r="S39" s="197"/>
      <c r="T39" s="197"/>
      <c r="U39" s="198"/>
      <c r="V39" s="198"/>
      <c r="W39" s="198"/>
      <c r="X39" s="212"/>
      <c r="Y39" s="212"/>
      <c r="Z39" s="213"/>
      <c r="AA39" s="197"/>
      <c r="AB39" s="204"/>
      <c r="AC39" s="197"/>
      <c r="AD39" s="197"/>
      <c r="AE39" s="197"/>
      <c r="AF39" s="233"/>
      <c r="AG39" s="233"/>
      <c r="AH39" s="234"/>
      <c r="AI39" s="216"/>
      <c r="AJ39" s="182"/>
      <c r="AK39" s="193"/>
      <c r="AL39" s="40"/>
      <c r="AM39" s="76"/>
    </row>
    <row r="40" spans="1:39" ht="17.25" customHeight="1">
      <c r="A40" s="659"/>
      <c r="B40" s="180"/>
      <c r="C40" s="197"/>
      <c r="D40" s="232"/>
      <c r="E40" s="204"/>
      <c r="F40" s="220"/>
      <c r="G40" s="206"/>
      <c r="H40" s="130"/>
      <c r="I40" s="226"/>
      <c r="J40" s="204"/>
      <c r="K40" s="204"/>
      <c r="L40" s="204"/>
      <c r="M40" s="204"/>
      <c r="N40" s="204"/>
      <c r="O40" s="204"/>
      <c r="P40" s="226"/>
      <c r="Q40" s="226"/>
      <c r="R40" s="198"/>
      <c r="S40" s="197"/>
      <c r="T40" s="197"/>
      <c r="U40" s="198"/>
      <c r="V40" s="198"/>
      <c r="W40" s="198"/>
      <c r="X40" s="212"/>
      <c r="Y40" s="212"/>
      <c r="Z40" s="213"/>
      <c r="AA40" s="197"/>
      <c r="AB40" s="204"/>
      <c r="AC40" s="197"/>
      <c r="AD40" s="197"/>
      <c r="AE40" s="197"/>
      <c r="AF40" s="233"/>
      <c r="AG40" s="233"/>
      <c r="AH40" s="234"/>
      <c r="AI40" s="216"/>
      <c r="AJ40" s="182"/>
      <c r="AK40" s="193"/>
      <c r="AL40" s="40"/>
      <c r="AM40" s="76"/>
    </row>
    <row r="41" spans="1:39" ht="17.25" customHeight="1">
      <c r="A41" s="659"/>
      <c r="B41" s="180"/>
      <c r="C41" s="197"/>
      <c r="D41" s="232"/>
      <c r="E41" s="204"/>
      <c r="F41" s="220"/>
      <c r="G41" s="206"/>
      <c r="H41" s="130"/>
      <c r="I41" s="226"/>
      <c r="J41" s="204"/>
      <c r="K41" s="204"/>
      <c r="L41" s="204"/>
      <c r="M41" s="204"/>
      <c r="N41" s="204"/>
      <c r="O41" s="218"/>
      <c r="P41" s="226"/>
      <c r="Q41" s="226"/>
      <c r="R41" s="198"/>
      <c r="S41" s="197"/>
      <c r="T41" s="197"/>
      <c r="U41" s="198"/>
      <c r="V41" s="198"/>
      <c r="W41" s="198"/>
      <c r="X41" s="212"/>
      <c r="Y41" s="212"/>
      <c r="Z41" s="213"/>
      <c r="AA41" s="197"/>
      <c r="AB41" s="204"/>
      <c r="AC41" s="197"/>
      <c r="AD41" s="197"/>
      <c r="AE41" s="197"/>
      <c r="AF41" s="236"/>
      <c r="AG41" s="236"/>
      <c r="AH41" s="234"/>
      <c r="AI41" s="197"/>
      <c r="AJ41" s="182"/>
      <c r="AK41" s="193"/>
      <c r="AL41" s="40"/>
      <c r="AM41" s="76"/>
    </row>
    <row r="42" spans="1:39" ht="17.25" customHeight="1">
      <c r="A42" s="659"/>
      <c r="B42" s="180"/>
      <c r="C42" s="197"/>
      <c r="D42" s="232"/>
      <c r="E42" s="204"/>
      <c r="F42" s="220"/>
      <c r="G42" s="206"/>
      <c r="H42" s="130"/>
      <c r="I42" s="226"/>
      <c r="J42" s="204"/>
      <c r="K42" s="204"/>
      <c r="L42" s="204"/>
      <c r="M42" s="204"/>
      <c r="N42" s="204"/>
      <c r="O42" s="218"/>
      <c r="P42" s="226"/>
      <c r="Q42" s="226"/>
      <c r="R42" s="198"/>
      <c r="S42" s="197"/>
      <c r="T42" s="197"/>
      <c r="U42" s="198"/>
      <c r="V42" s="198"/>
      <c r="W42" s="198"/>
      <c r="X42" s="212"/>
      <c r="Y42" s="212"/>
      <c r="Z42" s="213"/>
      <c r="AA42" s="197"/>
      <c r="AB42" s="204"/>
      <c r="AC42" s="197"/>
      <c r="AD42" s="197"/>
      <c r="AE42" s="197"/>
      <c r="AF42" s="236"/>
      <c r="AG42" s="236"/>
      <c r="AH42" s="234"/>
      <c r="AI42" s="197"/>
      <c r="AJ42" s="182"/>
      <c r="AK42" s="193"/>
      <c r="AL42" s="40"/>
      <c r="AM42" s="76"/>
    </row>
    <row r="43" spans="1:39" ht="17.25" customHeight="1">
      <c r="A43" s="659"/>
      <c r="B43" s="180"/>
      <c r="C43" s="197"/>
      <c r="D43" s="232"/>
      <c r="E43" s="204"/>
      <c r="F43" s="220"/>
      <c r="G43" s="206"/>
      <c r="H43" s="130"/>
      <c r="I43" s="226"/>
      <c r="J43" s="204"/>
      <c r="K43" s="204"/>
      <c r="L43" s="204"/>
      <c r="M43" s="204"/>
      <c r="N43" s="204"/>
      <c r="O43" s="218"/>
      <c r="P43" s="226"/>
      <c r="Q43" s="226"/>
      <c r="R43" s="198"/>
      <c r="S43" s="197"/>
      <c r="T43" s="197"/>
      <c r="U43" s="198"/>
      <c r="V43" s="198"/>
      <c r="W43" s="198"/>
      <c r="X43" s="212"/>
      <c r="Y43" s="212"/>
      <c r="Z43" s="213"/>
      <c r="AA43" s="197"/>
      <c r="AB43" s="508"/>
      <c r="AC43" s="197"/>
      <c r="AD43" s="197"/>
      <c r="AE43" s="197"/>
      <c r="AF43" s="236"/>
      <c r="AG43" s="236"/>
      <c r="AH43" s="234"/>
      <c r="AI43" s="197"/>
      <c r="AJ43" s="182"/>
      <c r="AK43" s="193"/>
      <c r="AL43" s="40"/>
      <c r="AM43" s="76"/>
    </row>
    <row r="44" spans="1:39" ht="17.25" customHeight="1">
      <c r="A44" s="659"/>
      <c r="B44" s="180"/>
      <c r="C44" s="197"/>
      <c r="D44" s="232"/>
      <c r="E44" s="204"/>
      <c r="F44" s="220"/>
      <c r="G44" s="206"/>
      <c r="H44" s="130"/>
      <c r="I44" s="226"/>
      <c r="J44" s="204"/>
      <c r="K44" s="204"/>
      <c r="L44" s="204"/>
      <c r="M44" s="204"/>
      <c r="N44" s="204"/>
      <c r="O44" s="218"/>
      <c r="P44" s="226"/>
      <c r="Q44" s="226"/>
      <c r="R44" s="198"/>
      <c r="S44" s="197"/>
      <c r="T44" s="197"/>
      <c r="U44" s="198"/>
      <c r="V44" s="198"/>
      <c r="W44" s="198"/>
      <c r="X44" s="212"/>
      <c r="Y44" s="212"/>
      <c r="Z44" s="182"/>
      <c r="AA44" s="213"/>
      <c r="AB44" s="509"/>
      <c r="AC44" s="197"/>
      <c r="AD44" s="197"/>
      <c r="AE44" s="197"/>
      <c r="AF44" s="236"/>
      <c r="AG44" s="236"/>
      <c r="AH44" s="234"/>
      <c r="AI44" s="197"/>
      <c r="AJ44" s="182"/>
      <c r="AK44" s="193"/>
      <c r="AL44" s="40"/>
      <c r="AM44" s="76"/>
    </row>
    <row r="45" spans="1:39" ht="17.25" customHeight="1">
      <c r="A45" s="659"/>
      <c r="B45" s="180"/>
      <c r="C45" s="197"/>
      <c r="D45" s="232"/>
      <c r="E45" s="204"/>
      <c r="F45" s="220"/>
      <c r="G45" s="206"/>
      <c r="H45" s="130"/>
      <c r="I45" s="226"/>
      <c r="J45" s="204"/>
      <c r="K45" s="204"/>
      <c r="L45" s="204"/>
      <c r="M45" s="204"/>
      <c r="N45" s="204"/>
      <c r="O45" s="218"/>
      <c r="P45" s="226"/>
      <c r="Q45" s="226"/>
      <c r="R45" s="198"/>
      <c r="S45" s="197"/>
      <c r="T45" s="197"/>
      <c r="U45" s="198"/>
      <c r="V45" s="198"/>
      <c r="W45" s="198"/>
      <c r="X45" s="212"/>
      <c r="Y45" s="212"/>
      <c r="Z45" s="213"/>
      <c r="AA45" s="197"/>
      <c r="AB45" s="204"/>
      <c r="AC45" s="197"/>
      <c r="AD45" s="197"/>
      <c r="AE45" s="197"/>
      <c r="AF45" s="236"/>
      <c r="AG45" s="236"/>
      <c r="AH45" s="234"/>
      <c r="AI45" s="197"/>
      <c r="AJ45" s="182"/>
      <c r="AK45" s="193"/>
      <c r="AL45" s="40"/>
      <c r="AM45" s="76"/>
    </row>
    <row r="46" spans="1:39" ht="17.25" customHeight="1">
      <c r="A46" s="659"/>
      <c r="B46" s="180"/>
      <c r="C46" s="197"/>
      <c r="D46" s="232"/>
      <c r="E46" s="204"/>
      <c r="F46" s="220"/>
      <c r="G46" s="206"/>
      <c r="H46" s="130"/>
      <c r="I46" s="226"/>
      <c r="J46" s="204"/>
      <c r="K46" s="237"/>
      <c r="L46" s="204"/>
      <c r="M46" s="204"/>
      <c r="N46" s="204"/>
      <c r="O46" s="218"/>
      <c r="P46" s="226"/>
      <c r="Q46" s="226"/>
      <c r="R46" s="198"/>
      <c r="S46" s="197"/>
      <c r="T46" s="197"/>
      <c r="U46" s="198"/>
      <c r="V46" s="198"/>
      <c r="W46" s="198"/>
      <c r="X46" s="212"/>
      <c r="Y46" s="212"/>
      <c r="Z46" s="213"/>
      <c r="AA46" s="197"/>
      <c r="AB46" s="204"/>
      <c r="AC46" s="197"/>
      <c r="AD46" s="197"/>
      <c r="AE46" s="197"/>
      <c r="AF46" s="236"/>
      <c r="AG46" s="236"/>
      <c r="AH46" s="234"/>
      <c r="AI46" s="197"/>
      <c r="AJ46" s="182"/>
      <c r="AK46" s="193"/>
      <c r="AL46" s="40"/>
      <c r="AM46" s="76"/>
    </row>
    <row r="47" spans="1:39" ht="17.25" customHeight="1">
      <c r="A47" s="659"/>
      <c r="B47" s="180"/>
      <c r="C47" s="197"/>
      <c r="D47" s="232"/>
      <c r="E47" s="204"/>
      <c r="F47" s="220"/>
      <c r="G47" s="206"/>
      <c r="H47" s="130"/>
      <c r="I47" s="182"/>
      <c r="J47" s="204"/>
      <c r="K47" s="204"/>
      <c r="L47" s="182"/>
      <c r="M47" s="182"/>
      <c r="N47" s="182"/>
      <c r="O47" s="218"/>
      <c r="P47" s="226"/>
      <c r="Q47" s="226"/>
      <c r="R47" s="198"/>
      <c r="S47" s="197"/>
      <c r="T47" s="197"/>
      <c r="U47" s="198"/>
      <c r="V47" s="198"/>
      <c r="W47" s="198"/>
      <c r="X47" s="212"/>
      <c r="Y47" s="212"/>
      <c r="Z47" s="213"/>
      <c r="AA47" s="197"/>
      <c r="AB47" s="204"/>
      <c r="AC47" s="197"/>
      <c r="AD47" s="197"/>
      <c r="AE47" s="197"/>
      <c r="AF47" s="236"/>
      <c r="AG47" s="236"/>
      <c r="AH47" s="234"/>
      <c r="AI47" s="197"/>
      <c r="AJ47" s="182"/>
      <c r="AK47" s="193"/>
      <c r="AL47" s="40"/>
      <c r="AM47" s="76"/>
    </row>
    <row r="48" spans="1:39" ht="17.25" customHeight="1">
      <c r="A48" s="659"/>
      <c r="B48" s="180"/>
      <c r="C48" s="197"/>
      <c r="D48" s="232"/>
      <c r="E48" s="204"/>
      <c r="F48" s="220"/>
      <c r="G48" s="206"/>
      <c r="H48" s="130"/>
      <c r="I48" s="237"/>
      <c r="J48" s="197"/>
      <c r="K48" s="237"/>
      <c r="L48" s="204"/>
      <c r="M48" s="204"/>
      <c r="N48" s="204"/>
      <c r="O48" s="218"/>
      <c r="P48" s="226"/>
      <c r="Q48" s="226"/>
      <c r="R48" s="198"/>
      <c r="S48" s="197"/>
      <c r="T48" s="197"/>
      <c r="U48" s="198"/>
      <c r="V48" s="198"/>
      <c r="W48" s="198"/>
      <c r="X48" s="212"/>
      <c r="Y48" s="212"/>
      <c r="Z48" s="213"/>
      <c r="AA48" s="197"/>
      <c r="AB48" s="204"/>
      <c r="AC48" s="197"/>
      <c r="AD48" s="197"/>
      <c r="AE48" s="197"/>
      <c r="AF48" s="236"/>
      <c r="AG48" s="236"/>
      <c r="AH48" s="234"/>
      <c r="AI48" s="197"/>
      <c r="AJ48" s="182"/>
      <c r="AK48" s="193"/>
      <c r="AL48" s="40"/>
      <c r="AM48" s="76"/>
    </row>
    <row r="49" spans="1:39" ht="17.25" customHeight="1">
      <c r="A49" s="659"/>
      <c r="B49" s="180"/>
      <c r="C49" s="197"/>
      <c r="D49" s="232"/>
      <c r="E49" s="204"/>
      <c r="F49" s="220"/>
      <c r="G49" s="206"/>
      <c r="H49" s="130"/>
      <c r="I49" s="182"/>
      <c r="J49" s="182"/>
      <c r="K49" s="182"/>
      <c r="L49" s="204"/>
      <c r="M49" s="204"/>
      <c r="N49" s="204"/>
      <c r="O49" s="218"/>
      <c r="P49" s="226"/>
      <c r="Q49" s="226"/>
      <c r="R49" s="198"/>
      <c r="S49" s="197"/>
      <c r="T49" s="197"/>
      <c r="U49" s="198"/>
      <c r="V49" s="198"/>
      <c r="W49" s="198"/>
      <c r="X49" s="212"/>
      <c r="Y49" s="212"/>
      <c r="Z49" s="213"/>
      <c r="AA49" s="197"/>
      <c r="AB49" s="204"/>
      <c r="AC49" s="197"/>
      <c r="AD49" s="197"/>
      <c r="AE49" s="197"/>
      <c r="AF49" s="236"/>
      <c r="AG49" s="236"/>
      <c r="AH49" s="234"/>
      <c r="AI49" s="197"/>
      <c r="AJ49" s="182"/>
      <c r="AK49" s="193"/>
      <c r="AL49" s="40"/>
      <c r="AM49" s="76"/>
    </row>
    <row r="50" spans="1:39" ht="17.25" customHeight="1">
      <c r="A50" s="659"/>
      <c r="B50" s="180"/>
      <c r="C50" s="197"/>
      <c r="D50" s="232"/>
      <c r="E50" s="204"/>
      <c r="F50" s="220"/>
      <c r="G50" s="206"/>
      <c r="H50" s="130"/>
      <c r="I50" s="182"/>
      <c r="J50" s="204"/>
      <c r="K50" s="204"/>
      <c r="L50" s="204"/>
      <c r="M50" s="204"/>
      <c r="N50" s="204"/>
      <c r="O50" s="218"/>
      <c r="P50" s="226"/>
      <c r="Q50" s="226"/>
      <c r="R50" s="198"/>
      <c r="S50" s="197"/>
      <c r="T50" s="197"/>
      <c r="U50" s="198"/>
      <c r="V50" s="198"/>
      <c r="W50" s="198"/>
      <c r="X50" s="212"/>
      <c r="Y50" s="212"/>
      <c r="Z50" s="213"/>
      <c r="AA50" s="197"/>
      <c r="AB50" s="204"/>
      <c r="AC50" s="197"/>
      <c r="AD50" s="197"/>
      <c r="AE50" s="197"/>
      <c r="AF50" s="236"/>
      <c r="AG50" s="236"/>
      <c r="AH50" s="234"/>
      <c r="AI50" s="197"/>
      <c r="AJ50" s="182"/>
      <c r="AK50" s="193"/>
      <c r="AL50" s="40"/>
      <c r="AM50" s="76"/>
    </row>
    <row r="51" spans="1:39" ht="16.899999999999999" customHeight="1">
      <c r="A51" s="659"/>
      <c r="B51" s="180"/>
      <c r="C51" s="197"/>
      <c r="D51" s="232"/>
      <c r="E51" s="182"/>
      <c r="F51" s="220"/>
      <c r="G51" s="206"/>
      <c r="H51" s="130"/>
      <c r="I51" s="237"/>
      <c r="J51" s="197"/>
      <c r="K51" s="237"/>
      <c r="L51" s="204"/>
      <c r="M51" s="204"/>
      <c r="N51" s="204"/>
      <c r="O51" s="218"/>
      <c r="P51" s="226"/>
      <c r="Q51" s="226"/>
      <c r="R51" s="198"/>
      <c r="S51" s="197"/>
      <c r="T51" s="197"/>
      <c r="U51" s="198"/>
      <c r="V51" s="198"/>
      <c r="W51" s="198"/>
      <c r="X51" s="212"/>
      <c r="Y51" s="212"/>
      <c r="Z51" s="213"/>
      <c r="AA51" s="197"/>
      <c r="AB51" s="204"/>
      <c r="AC51" s="197"/>
      <c r="AD51" s="197"/>
      <c r="AE51" s="197"/>
      <c r="AF51" s="236"/>
      <c r="AG51" s="236"/>
      <c r="AH51" s="234"/>
      <c r="AI51" s="197"/>
      <c r="AJ51" s="182"/>
      <c r="AK51" s="193"/>
      <c r="AL51" s="40"/>
      <c r="AM51" s="76"/>
    </row>
    <row r="52" spans="1:39" ht="16.899999999999999" customHeight="1">
      <c r="A52" s="659"/>
      <c r="B52" s="238"/>
      <c r="C52" s="239"/>
      <c r="D52" s="240"/>
      <c r="E52" s="241"/>
      <c r="F52" s="242"/>
      <c r="G52" s="243"/>
      <c r="H52" s="244"/>
      <c r="I52" s="245"/>
      <c r="J52" s="246"/>
      <c r="K52" s="247"/>
      <c r="L52" s="247"/>
      <c r="M52" s="247"/>
      <c r="N52" s="247"/>
      <c r="O52" s="248"/>
      <c r="P52" s="245"/>
      <c r="Q52" s="245"/>
      <c r="R52" s="249"/>
      <c r="S52" s="246"/>
      <c r="T52" s="246"/>
      <c r="U52" s="249"/>
      <c r="V52" s="249"/>
      <c r="W52" s="249"/>
      <c r="X52" s="250"/>
      <c r="Y52" s="250"/>
      <c r="Z52" s="251"/>
      <c r="AA52" s="246"/>
      <c r="AB52" s="247"/>
      <c r="AC52" s="246"/>
      <c r="AD52" s="246"/>
      <c r="AE52" s="246"/>
      <c r="AF52" s="246"/>
      <c r="AG52" s="246"/>
      <c r="AH52" s="252"/>
      <c r="AI52" s="246"/>
      <c r="AJ52" s="241"/>
      <c r="AK52" s="253"/>
      <c r="AL52" s="41"/>
      <c r="AM52" s="76"/>
    </row>
    <row r="53" spans="1:39" ht="24.95" customHeight="1">
      <c r="A53" s="659"/>
      <c r="B53" s="62"/>
      <c r="AG53" s="254" t="s">
        <v>32</v>
      </c>
      <c r="AH53" s="255">
        <f>MAX('Blatt 0'!C3:D48)</f>
        <v>0</v>
      </c>
      <c r="AI53" s="661"/>
      <c r="AJ53" s="662"/>
      <c r="AK53" s="663"/>
      <c r="AL53" s="40"/>
      <c r="AM53" s="76"/>
    </row>
    <row r="54" spans="1:39" ht="24.95" customHeight="1">
      <c r="A54" s="659"/>
      <c r="B54" s="62"/>
      <c r="D54" s="36"/>
      <c r="E54" s="36"/>
      <c r="F54" s="37"/>
      <c r="G54" s="38"/>
      <c r="H54" s="38"/>
      <c r="AB54" s="664" t="str">
        <f>'Blatt 0'!AB54:AK54</f>
        <v>VW 366  Tayron México</v>
      </c>
      <c r="AC54" s="665"/>
      <c r="AD54" s="665"/>
      <c r="AE54" s="665"/>
      <c r="AF54" s="665"/>
      <c r="AG54" s="665"/>
      <c r="AH54" s="665"/>
      <c r="AI54" s="665"/>
      <c r="AJ54" s="665"/>
      <c r="AK54" s="666"/>
      <c r="AL54" s="40"/>
      <c r="AM54" s="76"/>
    </row>
    <row r="55" spans="1:39" ht="17.25" customHeight="1">
      <c r="A55" s="659"/>
      <c r="B55" s="667"/>
      <c r="C55" s="668"/>
      <c r="D55" s="668"/>
      <c r="E55" s="668"/>
      <c r="F55" s="669"/>
      <c r="G55" s="39"/>
      <c r="H55" s="42" t="s">
        <v>0</v>
      </c>
      <c r="I55" s="43"/>
      <c r="J55" s="33"/>
      <c r="K55" s="33"/>
      <c r="L55" s="39"/>
      <c r="M55" s="644" t="s">
        <v>50</v>
      </c>
      <c r="N55" s="644"/>
      <c r="O55" s="673" t="str">
        <f>'Blatt 0'!O55:S56</f>
        <v>1220</v>
      </c>
      <c r="P55" s="673"/>
      <c r="Q55" s="673"/>
      <c r="R55" s="673"/>
      <c r="S55" s="673"/>
      <c r="T55" s="574" t="s">
        <v>13</v>
      </c>
      <c r="U55" s="644" t="s">
        <v>2</v>
      </c>
      <c r="V55" s="644"/>
      <c r="W55" s="174"/>
      <c r="X55" s="645" t="str">
        <f>'Blatt 0'!X55:Y56</f>
        <v>GME</v>
      </c>
      <c r="Y55" s="645"/>
      <c r="Z55" s="650" t="s">
        <v>3</v>
      </c>
      <c r="AA55" s="650"/>
      <c r="AB55" s="645">
        <f>'Blatt 0'!AB55:AB56</f>
        <v>3</v>
      </c>
      <c r="AD55" s="33"/>
      <c r="AE55" s="33"/>
      <c r="AF55" s="65" t="s">
        <v>11</v>
      </c>
      <c r="AG55" s="65"/>
      <c r="AH55" s="59"/>
      <c r="AI55" s="39"/>
      <c r="AJ55" s="67" t="s">
        <v>4</v>
      </c>
      <c r="AK55" s="67" t="s">
        <v>5</v>
      </c>
      <c r="AL55" s="39"/>
      <c r="AM55" s="76"/>
    </row>
    <row r="56" spans="1:39" ht="17.25" customHeight="1">
      <c r="A56" s="659"/>
      <c r="B56" s="670"/>
      <c r="C56" s="671"/>
      <c r="D56" s="671"/>
      <c r="E56" s="671"/>
      <c r="F56" s="672"/>
      <c r="G56" s="40"/>
      <c r="H56" s="617" t="s">
        <v>33</v>
      </c>
      <c r="I56" s="618"/>
      <c r="J56" s="618"/>
      <c r="K56" s="618"/>
      <c r="L56" s="619"/>
      <c r="M56" s="644" t="s">
        <v>15</v>
      </c>
      <c r="N56" s="644"/>
      <c r="O56" s="673"/>
      <c r="P56" s="673"/>
      <c r="Q56" s="673"/>
      <c r="R56" s="673"/>
      <c r="S56" s="673"/>
      <c r="T56" s="575"/>
      <c r="U56" s="644" t="s">
        <v>19</v>
      </c>
      <c r="V56" s="644"/>
      <c r="W56" s="175"/>
      <c r="X56" s="645"/>
      <c r="Y56" s="645"/>
      <c r="Z56" s="650" t="s">
        <v>1917</v>
      </c>
      <c r="AA56" s="650"/>
      <c r="AB56" s="645"/>
      <c r="AF56" s="72" t="s">
        <v>22</v>
      </c>
      <c r="AG56" s="73"/>
      <c r="AH56" s="60"/>
      <c r="AI56" s="40"/>
      <c r="AJ56" s="74" t="s">
        <v>54</v>
      </c>
      <c r="AK56" s="84" t="s">
        <v>46</v>
      </c>
      <c r="AL56" s="40"/>
      <c r="AM56" s="76"/>
    </row>
    <row r="57" spans="1:39" ht="17.25" customHeight="1">
      <c r="A57" s="659"/>
      <c r="B57" s="670"/>
      <c r="C57" s="671"/>
      <c r="D57" s="671"/>
      <c r="E57" s="671"/>
      <c r="F57" s="672"/>
      <c r="G57" s="41"/>
      <c r="H57" s="66"/>
      <c r="I57" s="63"/>
      <c r="J57" s="63"/>
      <c r="K57" s="63"/>
      <c r="L57" s="64"/>
      <c r="M57" s="644" t="s">
        <v>51</v>
      </c>
      <c r="N57" s="644"/>
      <c r="O57" s="651" t="str">
        <f>'Blatt 0'!O57:S58</f>
        <v>ST1220</v>
      </c>
      <c r="P57" s="651"/>
      <c r="Q57" s="651"/>
      <c r="R57" s="651"/>
      <c r="S57" s="651"/>
      <c r="T57" s="576"/>
      <c r="U57" s="644" t="s">
        <v>7</v>
      </c>
      <c r="V57" s="644"/>
      <c r="W57" s="176"/>
      <c r="X57" s="645" t="str">
        <f>'Blatt 0'!X57:Y58</f>
        <v>GME</v>
      </c>
      <c r="Y57" s="645"/>
      <c r="Z57" s="507" t="s">
        <v>8</v>
      </c>
      <c r="AA57" s="652">
        <f>IF(ISBLANK('Blatt 0'!AA57:AB58),"",'Blatt 0'!AA57:AB58)</f>
        <v>45013</v>
      </c>
      <c r="AB57" s="653"/>
      <c r="AC57" s="48"/>
      <c r="AD57" s="35"/>
      <c r="AE57" s="35"/>
      <c r="AF57" s="166"/>
      <c r="AG57" s="166"/>
      <c r="AH57" s="166"/>
      <c r="AI57" s="167"/>
      <c r="AJ57" s="85"/>
      <c r="AK57" s="40"/>
      <c r="AL57" s="40"/>
      <c r="AM57" s="76"/>
    </row>
    <row r="58" spans="1:39" ht="18" customHeight="1">
      <c r="A58" s="659"/>
      <c r="B58" s="670"/>
      <c r="C58" s="671"/>
      <c r="D58" s="671"/>
      <c r="E58" s="671"/>
      <c r="F58" s="672"/>
      <c r="G58" s="39"/>
      <c r="H58" s="42" t="s">
        <v>55</v>
      </c>
      <c r="I58" s="43"/>
      <c r="J58" s="33"/>
      <c r="K58" s="33"/>
      <c r="L58" s="39"/>
      <c r="M58" s="644" t="s">
        <v>52</v>
      </c>
      <c r="N58" s="644"/>
      <c r="O58" s="651"/>
      <c r="P58" s="651"/>
      <c r="Q58" s="651"/>
      <c r="R58" s="651"/>
      <c r="S58" s="651"/>
      <c r="T58" s="574" t="s">
        <v>53</v>
      </c>
      <c r="U58" s="644" t="s">
        <v>1919</v>
      </c>
      <c r="V58" s="644"/>
      <c r="W58" s="174"/>
      <c r="X58" s="645"/>
      <c r="Y58" s="645"/>
      <c r="Z58" s="507" t="s">
        <v>23</v>
      </c>
      <c r="AA58" s="654"/>
      <c r="AB58" s="655"/>
      <c r="AC58" s="173"/>
      <c r="AD58" s="33"/>
      <c r="AE58" s="33"/>
      <c r="AF58" s="635" t="str">
        <f>'Blatt 0'!AF58:AI58</f>
        <v>66-A53-96D 313785</v>
      </c>
      <c r="AG58" s="636"/>
      <c r="AH58" s="636"/>
      <c r="AI58" s="637"/>
      <c r="AJ58" s="612" t="s">
        <v>21</v>
      </c>
      <c r="AK58" s="612" t="s">
        <v>34</v>
      </c>
      <c r="AL58" s="40"/>
      <c r="AM58" s="76"/>
    </row>
    <row r="59" spans="1:39" ht="17.25" customHeight="1">
      <c r="A59" s="659"/>
      <c r="B59" s="638" t="str">
        <f>'Blatt 0'!B59:F60</f>
        <v>AKTIENGESELLSCHAFT</v>
      </c>
      <c r="C59" s="639"/>
      <c r="D59" s="639"/>
      <c r="E59" s="639"/>
      <c r="F59" s="640"/>
      <c r="G59" s="40"/>
      <c r="H59" s="617" t="s">
        <v>48</v>
      </c>
      <c r="I59" s="618"/>
      <c r="J59" s="618"/>
      <c r="K59" s="618"/>
      <c r="L59" s="619"/>
      <c r="M59" s="644" t="s">
        <v>6</v>
      </c>
      <c r="N59" s="644"/>
      <c r="O59" s="645" t="str">
        <f>'Blatt 0'!O59:S60</f>
        <v>VW 336</v>
      </c>
      <c r="P59" s="645"/>
      <c r="Q59" s="645"/>
      <c r="R59" s="645"/>
      <c r="S59" s="645"/>
      <c r="T59" s="575"/>
      <c r="U59" s="644" t="s">
        <v>10</v>
      </c>
      <c r="V59" s="644"/>
      <c r="W59" s="175"/>
      <c r="X59" s="645" t="str">
        <f>'Blatt 0'!X59:Y60</f>
        <v>GME</v>
      </c>
      <c r="Y59" s="645"/>
      <c r="Z59" s="507" t="s">
        <v>9</v>
      </c>
      <c r="AA59" s="646">
        <f>'Blatt 0'!AA59:AB60</f>
        <v>0</v>
      </c>
      <c r="AB59" s="647"/>
      <c r="AF59" s="168"/>
      <c r="AG59" s="166"/>
      <c r="AH59" s="166"/>
      <c r="AI59" s="167"/>
      <c r="AJ59" s="612"/>
      <c r="AK59" s="612"/>
      <c r="AL59" s="40"/>
      <c r="AM59" s="76"/>
    </row>
    <row r="60" spans="1:39" ht="17.25" customHeight="1">
      <c r="A60" s="660"/>
      <c r="B60" s="641"/>
      <c r="C60" s="642"/>
      <c r="D60" s="642"/>
      <c r="E60" s="642"/>
      <c r="F60" s="643"/>
      <c r="G60" s="41"/>
      <c r="H60" s="66"/>
      <c r="I60" s="63"/>
      <c r="J60" s="63"/>
      <c r="K60" s="63"/>
      <c r="L60" s="64"/>
      <c r="M60" s="644" t="s">
        <v>16</v>
      </c>
      <c r="N60" s="644"/>
      <c r="O60" s="645"/>
      <c r="P60" s="645"/>
      <c r="Q60" s="645"/>
      <c r="R60" s="645"/>
      <c r="S60" s="645"/>
      <c r="T60" s="576"/>
      <c r="U60" s="644" t="s">
        <v>1916</v>
      </c>
      <c r="V60" s="644"/>
      <c r="W60" s="176"/>
      <c r="X60" s="645"/>
      <c r="Y60" s="645"/>
      <c r="Z60" s="507" t="s">
        <v>1918</v>
      </c>
      <c r="AA60" s="648"/>
      <c r="AB60" s="649"/>
      <c r="AC60" s="48"/>
      <c r="AD60" s="35"/>
      <c r="AE60" s="35"/>
      <c r="AF60" s="63"/>
      <c r="AG60" s="63"/>
      <c r="AH60" s="63"/>
      <c r="AI60" s="64"/>
      <c r="AJ60" s="613"/>
      <c r="AK60" s="613"/>
      <c r="AL60" s="41"/>
      <c r="AM60" s="76"/>
    </row>
    <row r="61" spans="1:39" ht="17.25" customHeight="1">
      <c r="B61"/>
      <c r="C61"/>
      <c r="AH61"/>
    </row>
    <row r="62" spans="1:39" ht="17.25" customHeight="1">
      <c r="B62"/>
      <c r="C62"/>
      <c r="AH62"/>
    </row>
    <row r="63" spans="1:39" ht="17.25" customHeight="1">
      <c r="B63"/>
      <c r="C63"/>
      <c r="AH63"/>
    </row>
    <row r="64" spans="1:39" ht="17.25" customHeight="1">
      <c r="B64"/>
      <c r="C64"/>
      <c r="AH64"/>
    </row>
    <row r="65" spans="1:11" ht="17.25" customHeight="1">
      <c r="B65"/>
      <c r="C65"/>
    </row>
    <row r="66" spans="1:11" ht="17.25" customHeight="1">
      <c r="B66"/>
      <c r="C66"/>
    </row>
    <row r="67" spans="1:11" ht="17.25" customHeight="1">
      <c r="B67"/>
      <c r="C67"/>
    </row>
    <row r="68" spans="1:11" ht="17.25" customHeight="1">
      <c r="B68"/>
      <c r="C68"/>
    </row>
    <row r="70" spans="1:11" ht="17.25" customHeight="1">
      <c r="A70"/>
      <c r="B70"/>
      <c r="C70"/>
      <c r="K70" s="2"/>
    </row>
  </sheetData>
  <sheetProtection algorithmName="SHA-512" hashValue="mkysOr14tKx0UIaYx9dxqKTurhfvVU9281ab80QMLWc+OdQeuVguYbF0YCq1QFlPUyZxDuIvY473dnADm2El4g==" saltValue="3p+v3A6UPEaUNv1RToLufA==" spinCount="100000" sheet="1" scenarios="1" formatCells="0"/>
  <mergeCells count="37">
    <mergeCell ref="A1:A30"/>
    <mergeCell ref="D3:O4"/>
    <mergeCell ref="A31:A60"/>
    <mergeCell ref="AI53:AK53"/>
    <mergeCell ref="AB54:AK54"/>
    <mergeCell ref="B55:F58"/>
    <mergeCell ref="M55:N55"/>
    <mergeCell ref="O55:S56"/>
    <mergeCell ref="T55:T57"/>
    <mergeCell ref="U55:V55"/>
    <mergeCell ref="X55:Y56"/>
    <mergeCell ref="Z55:AA55"/>
    <mergeCell ref="AB55:AB56"/>
    <mergeCell ref="H56:L56"/>
    <mergeCell ref="M56:N56"/>
    <mergeCell ref="U56:V56"/>
    <mergeCell ref="Z56:AA56"/>
    <mergeCell ref="M57:N57"/>
    <mergeCell ref="O57:S58"/>
    <mergeCell ref="U57:V57"/>
    <mergeCell ref="X57:Y58"/>
    <mergeCell ref="AA57:AB58"/>
    <mergeCell ref="M58:N58"/>
    <mergeCell ref="T58:T60"/>
    <mergeCell ref="U58:V58"/>
    <mergeCell ref="M60:N60"/>
    <mergeCell ref="U60:V60"/>
    <mergeCell ref="AF58:AI58"/>
    <mergeCell ref="AJ58:AJ60"/>
    <mergeCell ref="AK58:AK60"/>
    <mergeCell ref="B59:F60"/>
    <mergeCell ref="H59:L59"/>
    <mergeCell ref="M59:N59"/>
    <mergeCell ref="O59:S60"/>
    <mergeCell ref="U59:V59"/>
    <mergeCell ref="X59:Y60"/>
    <mergeCell ref="AA59:AB60"/>
  </mergeCells>
  <printOptions horizontalCentered="1" verticalCentered="1"/>
  <pageMargins left="0.31496062992125984" right="0.31496062992125984" top="0.59055118110236227" bottom="0.31496062992125984" header="0.39370078740157483" footer="0.19685039370078741"/>
  <pageSetup paperSize="9" scale="49" orientation="landscape" r:id="rId1"/>
  <headerFooter alignWithMargins="0">
    <oddFooter>&amp;C&amp;D&amp;R&amp;F</oddFooter>
  </headerFooter>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7">
    <pageSetUpPr fitToPage="1"/>
  </sheetPr>
  <dimension ref="A1:CN61"/>
  <sheetViews>
    <sheetView showWhiteSpace="0" topLeftCell="A3" zoomScale="85" zoomScaleNormal="85" zoomScaleSheetLayoutView="40" zoomScalePageLayoutView="10" workbookViewId="0">
      <selection activeCell="P9" sqref="P9:X9"/>
    </sheetView>
  </sheetViews>
  <sheetFormatPr defaultColWidth="11" defaultRowHeight="15" customHeight="1"/>
  <cols>
    <col min="1" max="1" width="3.42578125" style="279" customWidth="1"/>
    <col min="2" max="2" width="1.42578125" style="279" customWidth="1"/>
    <col min="3" max="3" width="15.5703125" style="279" customWidth="1"/>
    <col min="4" max="4" width="24.7109375" style="279" customWidth="1"/>
    <col min="5" max="5" width="14" style="279" customWidth="1"/>
    <col min="6" max="6" width="24.7109375" style="409" customWidth="1"/>
    <col min="7" max="7" width="7.85546875" style="279" customWidth="1"/>
    <col min="8" max="8" width="24.7109375" style="279" customWidth="1"/>
    <col min="9" max="9" width="7.42578125" style="279" customWidth="1"/>
    <col min="10" max="12" width="7.85546875" style="409" customWidth="1"/>
    <col min="13" max="15" width="18.42578125" style="409" customWidth="1"/>
    <col min="16" max="16" width="6.28515625" style="409" customWidth="1"/>
    <col min="17" max="17" width="17.5703125" style="409" customWidth="1"/>
    <col min="18" max="18" width="12.85546875" style="409" bestFit="1" customWidth="1"/>
    <col min="19" max="19" width="6.28515625" style="409" customWidth="1"/>
    <col min="20" max="20" width="17.5703125" style="409" customWidth="1"/>
    <col min="21" max="21" width="12.85546875" style="409" bestFit="1" customWidth="1"/>
    <col min="22" max="22" width="6.28515625" style="409" customWidth="1"/>
    <col min="23" max="23" width="17.5703125" style="409" customWidth="1"/>
    <col min="24" max="24" width="16.42578125" style="409" bestFit="1" customWidth="1"/>
    <col min="25" max="25" width="7.140625" style="409" customWidth="1"/>
    <col min="26" max="31" width="8.5703125" style="279" customWidth="1"/>
    <col min="32" max="33" width="8.5703125" style="410" customWidth="1"/>
    <col min="34" max="34" width="13.42578125" style="279" customWidth="1"/>
    <col min="35" max="38" width="8.5703125" style="279" customWidth="1"/>
    <col min="39" max="40" width="13.28515625" style="279" customWidth="1"/>
    <col min="41" max="54" width="9.42578125" style="279" customWidth="1"/>
    <col min="55" max="85" width="23.42578125" style="279" hidden="1" customWidth="1"/>
    <col min="86" max="86" width="32" style="279" hidden="1" customWidth="1"/>
    <col min="87" max="89" width="23.42578125" style="279" hidden="1" customWidth="1"/>
    <col min="90" max="90" width="35.28515625" style="279" hidden="1" customWidth="1"/>
    <col min="91" max="92" width="23.42578125" style="279" hidden="1" customWidth="1"/>
    <col min="93" max="94" width="23.42578125" style="279" customWidth="1"/>
    <col min="95" max="119" width="11" style="279" customWidth="1"/>
    <col min="120" max="16384" width="11" style="279"/>
  </cols>
  <sheetData>
    <row r="1" spans="1:79" ht="12">
      <c r="A1" s="277"/>
      <c r="B1" s="277"/>
      <c r="C1" s="277"/>
      <c r="D1" s="277"/>
      <c r="E1" s="277"/>
      <c r="F1" s="277"/>
      <c r="G1" s="277"/>
      <c r="H1" s="277"/>
      <c r="I1" s="277"/>
      <c r="J1" s="277"/>
      <c r="K1" s="277"/>
      <c r="L1" s="277"/>
      <c r="M1" s="277"/>
      <c r="N1" s="277"/>
      <c r="O1" s="277"/>
      <c r="P1" s="277"/>
      <c r="Q1" s="277"/>
      <c r="R1" s="277"/>
      <c r="S1" s="277"/>
      <c r="T1" s="277"/>
      <c r="U1" s="277"/>
      <c r="V1" s="277"/>
      <c r="W1" s="277"/>
      <c r="X1" s="277"/>
      <c r="Y1" s="277"/>
      <c r="Z1" s="277"/>
      <c r="AA1" s="277"/>
      <c r="AB1" s="277"/>
      <c r="AC1" s="277"/>
      <c r="AD1" s="277"/>
      <c r="AE1" s="277"/>
      <c r="AF1" s="278"/>
      <c r="AG1" s="278"/>
      <c r="AH1" s="277"/>
      <c r="AI1" s="277"/>
      <c r="AJ1" s="277"/>
      <c r="AK1" s="277"/>
      <c r="AL1" s="277"/>
      <c r="AM1" s="277"/>
      <c r="AN1" s="277"/>
      <c r="AO1" s="277"/>
      <c r="AP1" s="277"/>
      <c r="AQ1" s="277"/>
      <c r="AR1" s="277"/>
      <c r="AS1" s="277"/>
      <c r="AT1" s="277"/>
      <c r="AU1" s="277"/>
      <c r="AV1" s="277"/>
      <c r="AW1" s="277"/>
      <c r="AX1" s="277"/>
      <c r="AY1" s="277"/>
      <c r="AZ1" s="277"/>
      <c r="BA1" s="277"/>
      <c r="BB1" s="277"/>
      <c r="BC1" s="277"/>
      <c r="BD1" s="277"/>
      <c r="BE1" s="277"/>
      <c r="BF1" s="277"/>
      <c r="BH1" s="674" t="s">
        <v>1177</v>
      </c>
      <c r="BI1" s="674" t="s">
        <v>1182</v>
      </c>
      <c r="BJ1" s="674"/>
      <c r="BK1" s="674"/>
      <c r="BL1" s="674" t="s">
        <v>1275</v>
      </c>
    </row>
    <row r="2" spans="1:79" ht="6.75" customHeight="1" thickBot="1">
      <c r="A2" s="277"/>
      <c r="B2" s="277"/>
      <c r="C2" s="277"/>
      <c r="D2" s="277"/>
      <c r="E2" s="277"/>
      <c r="F2" s="280"/>
      <c r="G2" s="277"/>
      <c r="H2" s="277"/>
      <c r="I2" s="277"/>
      <c r="J2" s="280"/>
      <c r="K2" s="280"/>
      <c r="L2" s="280"/>
      <c r="M2" s="280"/>
      <c r="N2" s="280"/>
      <c r="O2" s="280"/>
      <c r="P2" s="280"/>
      <c r="Q2" s="280"/>
      <c r="R2" s="280"/>
      <c r="S2" s="280"/>
      <c r="T2" s="280"/>
      <c r="U2" s="280"/>
      <c r="V2" s="280"/>
      <c r="W2" s="280"/>
      <c r="X2" s="280"/>
      <c r="Y2" s="280"/>
      <c r="Z2" s="277"/>
      <c r="AA2" s="277"/>
      <c r="AB2" s="277"/>
      <c r="AC2" s="277"/>
      <c r="AD2" s="277"/>
      <c r="AE2" s="277"/>
      <c r="AF2" s="278"/>
      <c r="AG2" s="278"/>
      <c r="AH2" s="277"/>
      <c r="AI2" s="277"/>
      <c r="AJ2" s="277"/>
      <c r="AK2" s="277"/>
      <c r="AL2" s="277"/>
      <c r="AM2" s="277"/>
      <c r="AN2" s="277"/>
      <c r="AO2" s="277"/>
      <c r="AP2" s="277"/>
      <c r="AQ2" s="277"/>
      <c r="AR2" s="277"/>
      <c r="AS2" s="277"/>
      <c r="AT2" s="277"/>
      <c r="AU2" s="277"/>
      <c r="AV2" s="277"/>
      <c r="AW2" s="277"/>
      <c r="AX2" s="277"/>
      <c r="AY2" s="277"/>
      <c r="AZ2" s="277"/>
      <c r="BA2" s="277"/>
      <c r="BB2" s="277"/>
      <c r="BC2" s="277"/>
      <c r="BD2" s="277"/>
      <c r="BE2" s="277"/>
      <c r="BF2" s="277"/>
      <c r="BH2" s="674"/>
      <c r="BI2" s="724"/>
      <c r="BJ2" s="724"/>
      <c r="BK2" s="674"/>
      <c r="BL2" s="674"/>
    </row>
    <row r="3" spans="1:79" ht="28.5" customHeight="1" thickBot="1">
      <c r="A3" s="922"/>
      <c r="B3" s="281"/>
      <c r="C3" s="1076" t="s">
        <v>35</v>
      </c>
      <c r="D3" s="1077"/>
      <c r="E3" s="1078"/>
      <c r="F3" s="744" t="str">
        <f>IF($E$6="DE","Karosseriebau","Bodyshop")</f>
        <v>Bodyshop</v>
      </c>
      <c r="G3" s="745"/>
      <c r="H3" s="745"/>
      <c r="I3" s="745"/>
      <c r="J3" s="745"/>
      <c r="K3" s="745"/>
      <c r="L3" s="745"/>
      <c r="M3" s="745"/>
      <c r="N3" s="745"/>
      <c r="O3" s="745"/>
      <c r="P3" s="745"/>
      <c r="Q3" s="745"/>
      <c r="R3" s="745"/>
      <c r="S3" s="746"/>
      <c r="T3" s="952" t="s">
        <v>1274</v>
      </c>
      <c r="U3" s="953"/>
      <c r="V3" s="953"/>
      <c r="W3" s="953"/>
      <c r="X3" s="953"/>
      <c r="Y3" s="953"/>
      <c r="Z3" s="953"/>
      <c r="AA3" s="953"/>
      <c r="AB3" s="953"/>
      <c r="AC3" s="953"/>
      <c r="AD3" s="953"/>
      <c r="AE3" s="953"/>
      <c r="AF3" s="953"/>
      <c r="AG3" s="953"/>
      <c r="AH3" s="953"/>
      <c r="AI3" s="953"/>
      <c r="AJ3" s="953"/>
      <c r="AK3" s="726" t="s">
        <v>1910</v>
      </c>
      <c r="AL3" s="727"/>
      <c r="AM3" s="727"/>
      <c r="AN3" s="727"/>
      <c r="AO3" s="1023" t="str">
        <f>IF(AND($E$6="DE",BF44&gt;0),"Achtung: Sonderfräsmesser erforderlich, Rücksprache Prozessmethodik!",IF(AND($E$6="ENG",BF44&gt;0),"Warning: Special Tip-Dresser required, consult Process Methodology","  "))</f>
        <v xml:space="preserve">  </v>
      </c>
      <c r="AP3" s="1024"/>
      <c r="AQ3" s="1025"/>
      <c r="AR3" s="1025"/>
      <c r="AS3" s="1025"/>
      <c r="AT3" s="1025"/>
      <c r="AU3" s="1025"/>
      <c r="AV3" s="1025"/>
      <c r="AW3" s="1025"/>
      <c r="AX3" s="1025"/>
      <c r="AY3" s="1025"/>
      <c r="AZ3" s="1025"/>
      <c r="BA3" s="1025"/>
      <c r="BB3" s="1026"/>
      <c r="BC3" s="282"/>
      <c r="BD3" s="282"/>
      <c r="BE3" s="282"/>
      <c r="BF3" s="282"/>
      <c r="BG3" s="283"/>
      <c r="BH3" s="283"/>
      <c r="BI3" s="284" t="s">
        <v>1188</v>
      </c>
      <c r="BJ3" s="285"/>
      <c r="BL3" s="286"/>
    </row>
    <row r="4" spans="1:79" ht="30.75" customHeight="1">
      <c r="A4" s="923"/>
      <c r="B4" s="281"/>
      <c r="C4" s="774" t="str">
        <f>IF($E$6="DE","Punktschweißen","Spot Welding")</f>
        <v>Spot Welding</v>
      </c>
      <c r="D4" s="775"/>
      <c r="E4" s="775"/>
      <c r="F4" s="775"/>
      <c r="G4" s="775"/>
      <c r="H4" s="775"/>
      <c r="I4" s="775"/>
      <c r="J4" s="775"/>
      <c r="K4" s="775"/>
      <c r="L4" s="776"/>
      <c r="M4" s="1049" t="str">
        <f>IF($E$6="DE","Zeichnungsstand:","Dwg release:")</f>
        <v>Dwg release:</v>
      </c>
      <c r="N4" s="1050"/>
      <c r="O4" s="1051"/>
      <c r="P4" s="1053">
        <v>45013</v>
      </c>
      <c r="Q4" s="1054"/>
      <c r="R4" s="1054"/>
      <c r="S4" s="1055"/>
      <c r="T4" s="718"/>
      <c r="U4" s="719"/>
      <c r="V4" s="719"/>
      <c r="W4" s="719"/>
      <c r="X4" s="719"/>
      <c r="Y4" s="719"/>
      <c r="Z4" s="719"/>
      <c r="AA4" s="719"/>
      <c r="AB4" s="719"/>
      <c r="AC4" s="719"/>
      <c r="AD4" s="719"/>
      <c r="AE4" s="719"/>
      <c r="AF4" s="719"/>
      <c r="AG4" s="720"/>
      <c r="AH4" s="957" t="str">
        <f>IF($E$6="DE","Elektrodenkappe","Electrode Cap")</f>
        <v>Electrode Cap</v>
      </c>
      <c r="AI4" s="958"/>
      <c r="AJ4" s="959"/>
      <c r="AK4" s="716" t="str">
        <f>X46</f>
        <v>39D 1978-2</v>
      </c>
      <c r="AL4" s="716"/>
      <c r="AM4" s="716"/>
      <c r="AN4" s="716"/>
      <c r="AO4" s="1027"/>
      <c r="AP4" s="1028"/>
      <c r="AQ4" s="1029"/>
      <c r="AR4" s="1029"/>
      <c r="AS4" s="1029"/>
      <c r="AT4" s="1029"/>
      <c r="AU4" s="1029"/>
      <c r="AV4" s="1029"/>
      <c r="AW4" s="1029"/>
      <c r="AX4" s="1029"/>
      <c r="AY4" s="1029"/>
      <c r="AZ4" s="1029"/>
      <c r="BA4" s="1029"/>
      <c r="BB4" s="1030"/>
      <c r="BC4" s="282"/>
      <c r="BD4" s="282"/>
      <c r="BE4" s="282"/>
      <c r="BF4" s="282"/>
      <c r="BG4" s="287"/>
      <c r="BH4" s="288" t="s">
        <v>1175</v>
      </c>
      <c r="BI4" s="288" t="s">
        <v>1186</v>
      </c>
      <c r="BJ4" s="289"/>
      <c r="BL4" s="290" t="s">
        <v>1276</v>
      </c>
    </row>
    <row r="5" spans="1:79" ht="30.75" customHeight="1" thickBot="1">
      <c r="A5" s="923"/>
      <c r="B5" s="281"/>
      <c r="C5" s="1035"/>
      <c r="D5" s="1036"/>
      <c r="E5" s="1036"/>
      <c r="F5" s="1036"/>
      <c r="G5" s="1036"/>
      <c r="H5" s="1036"/>
      <c r="I5" s="1036"/>
      <c r="J5" s="1036"/>
      <c r="K5" s="1036"/>
      <c r="L5" s="1037"/>
      <c r="M5" s="845"/>
      <c r="N5" s="846"/>
      <c r="O5" s="1052"/>
      <c r="P5" s="1056"/>
      <c r="Q5" s="1056"/>
      <c r="R5" s="1056"/>
      <c r="S5" s="1057"/>
      <c r="T5" s="721"/>
      <c r="U5" s="722"/>
      <c r="V5" s="722"/>
      <c r="W5" s="722"/>
      <c r="X5" s="722"/>
      <c r="Y5" s="722"/>
      <c r="Z5" s="722"/>
      <c r="AA5" s="722"/>
      <c r="AB5" s="722"/>
      <c r="AC5" s="722"/>
      <c r="AD5" s="722"/>
      <c r="AE5" s="722"/>
      <c r="AF5" s="722"/>
      <c r="AG5" s="723"/>
      <c r="AH5" s="960"/>
      <c r="AI5" s="961"/>
      <c r="AJ5" s="962"/>
      <c r="AK5" s="717"/>
      <c r="AL5" s="717"/>
      <c r="AM5" s="717"/>
      <c r="AN5" s="717"/>
      <c r="AO5" s="1027"/>
      <c r="AP5" s="1028"/>
      <c r="AQ5" s="1029"/>
      <c r="AR5" s="1029"/>
      <c r="AS5" s="1029"/>
      <c r="AT5" s="1029"/>
      <c r="AU5" s="1029"/>
      <c r="AV5" s="1029"/>
      <c r="AW5" s="1029"/>
      <c r="AX5" s="1029"/>
      <c r="AY5" s="1029"/>
      <c r="AZ5" s="1029"/>
      <c r="BA5" s="1029"/>
      <c r="BB5" s="1030"/>
      <c r="BC5" s="282"/>
      <c r="BD5" s="282"/>
      <c r="BE5" s="282"/>
      <c r="BF5" s="282"/>
      <c r="BH5" s="291" t="s">
        <v>1176</v>
      </c>
      <c r="BI5" s="288" t="s">
        <v>1187</v>
      </c>
      <c r="BJ5" s="289"/>
      <c r="BL5" s="289" t="s">
        <v>1277</v>
      </c>
      <c r="BO5" s="292" t="s">
        <v>1185</v>
      </c>
    </row>
    <row r="6" spans="1:79" ht="24" customHeight="1">
      <c r="A6" s="923"/>
      <c r="B6" s="281"/>
      <c r="C6" s="749" t="s">
        <v>1174</v>
      </c>
      <c r="D6" s="750"/>
      <c r="E6" s="755" t="s">
        <v>1176</v>
      </c>
      <c r="F6" s="763" t="s">
        <v>1183</v>
      </c>
      <c r="G6" s="758" t="s">
        <v>1186</v>
      </c>
      <c r="H6" s="765" t="str">
        <f>IF(G6="SPZ","Servopneumatische Schweißzange/ Servopneumatic Welding Gun",IF(G6="RZ","Roboterschweißzange/ Robot Welding Gun","Zangentyp auswählen! /                                                     Choose Gun Type!"))</f>
        <v>Servopneumatische Schweißzange/ Servopneumatic Welding Gun</v>
      </c>
      <c r="I6" s="766"/>
      <c r="J6" s="766"/>
      <c r="K6" s="766"/>
      <c r="L6" s="767"/>
      <c r="M6" s="1040" t="s">
        <v>1926</v>
      </c>
      <c r="N6" s="1041"/>
      <c r="O6" s="1041"/>
      <c r="P6" s="1041"/>
      <c r="Q6" s="1041"/>
      <c r="R6" s="1041"/>
      <c r="S6" s="1042"/>
      <c r="T6" s="1061" t="s">
        <v>1943</v>
      </c>
      <c r="U6" s="1061"/>
      <c r="V6" s="1061"/>
      <c r="W6" s="1061"/>
      <c r="X6" s="1061"/>
      <c r="Y6" s="1061"/>
      <c r="Z6" s="1061"/>
      <c r="AA6" s="1061"/>
      <c r="AB6" s="1061"/>
      <c r="AC6" s="1061"/>
      <c r="AD6" s="1061"/>
      <c r="AE6" s="1061"/>
      <c r="AF6" s="1061"/>
      <c r="AG6" s="1062"/>
      <c r="AH6" s="704" t="str">
        <f>IF($E$6="DE","Sonderelektrode (manuelle Auswahl)","Special Electrode Cap (manual selection)")</f>
        <v>Special Electrode Cap (manual selection)</v>
      </c>
      <c r="AI6" s="705"/>
      <c r="AJ6" s="706"/>
      <c r="AK6" s="729" t="str">
        <f>IF($E$6="DE","Sonderfräsmesser (manuelle Auswahl)","Special Tip-Dresser (manual selection)")</f>
        <v>Special Tip-Dresser (manual selection)</v>
      </c>
      <c r="AL6" s="730"/>
      <c r="AM6" s="730"/>
      <c r="AN6" s="730"/>
      <c r="AO6" s="1031" t="str">
        <f>IF(OR(COUNTBLANK(AH8:AN8)&lt;7,BF44&gt;0),IF(E6="DE","Sonderfräsmesser / -elektroden genehmigt durch:", "Special Tip-Dresser / Electrodes approved by:"),"")</f>
        <v/>
      </c>
      <c r="AP6" s="1032"/>
      <c r="AQ6" s="1033"/>
      <c r="AR6" s="1033"/>
      <c r="AS6" s="1033"/>
      <c r="AT6" s="1033"/>
      <c r="AU6" s="1033"/>
      <c r="AV6" s="1033"/>
      <c r="AW6" s="1033"/>
      <c r="AX6" s="1033"/>
      <c r="AY6" s="1033"/>
      <c r="AZ6" s="1033"/>
      <c r="BA6" s="1033"/>
      <c r="BB6" s="1034"/>
      <c r="BC6" s="282"/>
      <c r="BD6" s="282"/>
      <c r="BE6" s="282"/>
      <c r="BF6" s="282"/>
      <c r="BO6" s="292" t="s">
        <v>1184</v>
      </c>
    </row>
    <row r="7" spans="1:79" ht="12" customHeight="1">
      <c r="A7" s="923"/>
      <c r="B7" s="281"/>
      <c r="C7" s="751"/>
      <c r="D7" s="752"/>
      <c r="E7" s="756"/>
      <c r="F7" s="764"/>
      <c r="G7" s="759"/>
      <c r="H7" s="768"/>
      <c r="I7" s="769"/>
      <c r="J7" s="769"/>
      <c r="K7" s="769"/>
      <c r="L7" s="770"/>
      <c r="M7" s="1043"/>
      <c r="N7" s="1044"/>
      <c r="O7" s="1044"/>
      <c r="P7" s="1044"/>
      <c r="Q7" s="1044"/>
      <c r="R7" s="1044"/>
      <c r="S7" s="1045"/>
      <c r="T7" s="1063"/>
      <c r="U7" s="1063"/>
      <c r="V7" s="1063"/>
      <c r="W7" s="1063"/>
      <c r="X7" s="1063"/>
      <c r="Y7" s="1063"/>
      <c r="Z7" s="1063"/>
      <c r="AA7" s="1063"/>
      <c r="AB7" s="1063"/>
      <c r="AC7" s="1063"/>
      <c r="AD7" s="1063"/>
      <c r="AE7" s="1063"/>
      <c r="AF7" s="1063"/>
      <c r="AG7" s="1064"/>
      <c r="AH7" s="707"/>
      <c r="AI7" s="708"/>
      <c r="AJ7" s="709"/>
      <c r="AK7" s="293" t="s">
        <v>1178</v>
      </c>
      <c r="AL7" s="294" t="s">
        <v>1180</v>
      </c>
      <c r="AM7" s="294" t="s">
        <v>1179</v>
      </c>
      <c r="AN7" s="498" t="s">
        <v>1181</v>
      </c>
      <c r="AO7" s="1031"/>
      <c r="AP7" s="1032"/>
      <c r="AQ7" s="1033"/>
      <c r="AR7" s="1033"/>
      <c r="AS7" s="1033"/>
      <c r="AT7" s="1033"/>
      <c r="AU7" s="1033"/>
      <c r="AV7" s="1033"/>
      <c r="AW7" s="1033"/>
      <c r="AX7" s="1033"/>
      <c r="AY7" s="1033"/>
      <c r="AZ7" s="1033"/>
      <c r="BA7" s="1033"/>
      <c r="BB7" s="1034"/>
      <c r="BC7" s="282"/>
      <c r="BD7" s="282"/>
      <c r="BE7" s="282"/>
      <c r="BF7" s="282"/>
      <c r="BI7" s="279" t="s">
        <v>1751</v>
      </c>
      <c r="BJ7" s="279" t="s">
        <v>1723</v>
      </c>
    </row>
    <row r="8" spans="1:79" ht="45.75" customHeight="1" thickBot="1">
      <c r="A8" s="923"/>
      <c r="B8" s="281"/>
      <c r="C8" s="753"/>
      <c r="D8" s="754"/>
      <c r="E8" s="757"/>
      <c r="F8" s="295" t="str">
        <f>IF(E6="DE","Doppelzange (J/N)","Twin-Spot-Gun (J=Yes/N=No)")</f>
        <v>Twin-Spot-Gun (J=Yes/N=No)</v>
      </c>
      <c r="G8" s="439" t="s">
        <v>1925</v>
      </c>
      <c r="H8" s="760"/>
      <c r="I8" s="761"/>
      <c r="J8" s="761"/>
      <c r="K8" s="761"/>
      <c r="L8" s="762"/>
      <c r="M8" s="1046"/>
      <c r="N8" s="1047"/>
      <c r="O8" s="1047"/>
      <c r="P8" s="1047"/>
      <c r="Q8" s="1047"/>
      <c r="R8" s="1047"/>
      <c r="S8" s="1048"/>
      <c r="T8" s="1065"/>
      <c r="U8" s="1065"/>
      <c r="V8" s="1065"/>
      <c r="W8" s="1065"/>
      <c r="X8" s="1065"/>
      <c r="Y8" s="1065"/>
      <c r="Z8" s="1065"/>
      <c r="AA8" s="1065"/>
      <c r="AB8" s="1065"/>
      <c r="AC8" s="1065"/>
      <c r="AD8" s="1065"/>
      <c r="AE8" s="1065"/>
      <c r="AF8" s="1065"/>
      <c r="AG8" s="1066"/>
      <c r="AH8" s="690"/>
      <c r="AI8" s="691"/>
      <c r="AJ8" s="692"/>
      <c r="AK8" s="296"/>
      <c r="AL8" s="500"/>
      <c r="AM8" s="501"/>
      <c r="AN8" s="499"/>
      <c r="AO8" s="1017" t="str">
        <f>IF(OR(COUNTBLANK(AH8:AN8)&lt;7,BF44&gt;0),IF(E6="DE","Name:                         (Abteilung)","Name                        (Dept.)"),"")</f>
        <v/>
      </c>
      <c r="AP8" s="1018"/>
      <c r="AQ8" s="1019"/>
      <c r="AR8" s="1020"/>
      <c r="AS8" s="1020"/>
      <c r="AT8" s="1020"/>
      <c r="AU8" s="1020"/>
      <c r="AV8" s="1018" t="str">
        <f>IF(OR(COUNTBLANK(AH8:AN8)&lt;7,BF44&gt;0),IF(E6="DE","Datum","Date"),"")</f>
        <v/>
      </c>
      <c r="AW8" s="1018"/>
      <c r="AX8" s="1019"/>
      <c r="AY8" s="1021"/>
      <c r="AZ8" s="1021"/>
      <c r="BA8" s="1020"/>
      <c r="BB8" s="1022"/>
      <c r="BC8" s="282"/>
      <c r="BD8" s="282"/>
      <c r="BE8" s="282"/>
      <c r="BF8" s="282"/>
      <c r="BH8" s="460" t="s">
        <v>1722</v>
      </c>
      <c r="BI8" s="459" t="b">
        <f t="array" ref="BI8">OR(EXACT("M",G19:G43),EXACT("m",G19:G43))</f>
        <v>0</v>
      </c>
      <c r="BJ8" s="459" t="b">
        <f>(COUNTIF(BT19:BT43,"J"))&gt;0</f>
        <v>0</v>
      </c>
      <c r="BL8" s="279" t="s">
        <v>1893</v>
      </c>
    </row>
    <row r="9" spans="1:79" ht="28.5" customHeight="1">
      <c r="A9" s="923"/>
      <c r="B9" s="281"/>
      <c r="C9" s="777" t="str">
        <f>IF($E$6="DE","Punkt- Nummer (Index)","Welding-Spot Number (Index)")</f>
        <v>Welding-Spot Number (Index)</v>
      </c>
      <c r="D9" s="780" t="str">
        <f>IF($E$6="DE","Punkt- Name                                                   (FE - Bezeichnung)","Welding-Spot Number                                              (FE - designition)")</f>
        <v>Welding-Spot Number                                              (FE - designition)</v>
      </c>
      <c r="E9" s="783" t="str">
        <f>IF($E$6="DE","Schweißkoffer","Welding case-No.")</f>
        <v>Welding case-No.</v>
      </c>
      <c r="F9" s="783" t="str">
        <f>IF($E$6="DE","Schweißen durch Rob. IR .. /                                Werker WA ..","Welding with Rob. IR ... /                    Worker WR No …")</f>
        <v>Welding with Rob. IR ... /                    Worker WR No …</v>
      </c>
      <c r="G9" s="783" t="str">
        <f>IF($E$6="DE","Schweißzangen-Typ","Weldgun - Type")</f>
        <v>Weldgun - Type</v>
      </c>
      <c r="H9" s="786" t="str">
        <f>IF($E$6="DE","Schweißzangen-Nr.","Weldgun drawing No.")</f>
        <v>Weldgun drawing No.</v>
      </c>
      <c r="I9" s="789" t="str">
        <f>IF($E$6="DE","Trafo","Weld-Transformer")</f>
        <v>Weld-Transformer</v>
      </c>
      <c r="J9" s="792" t="str">
        <f>IF($E$6="DE","Netzlinien","Car Netline")</f>
        <v>Car Netline</v>
      </c>
      <c r="K9" s="793"/>
      <c r="L9" s="794"/>
      <c r="M9" s="792" t="str">
        <f>IF($E$6="DE","Blechpaarung","Sheet metal stack")</f>
        <v>Sheet metal stack</v>
      </c>
      <c r="N9" s="793"/>
      <c r="O9" s="795"/>
      <c r="P9" s="771" t="str">
        <f>IF($E$6="DE","Blechdicke / Werkstoff","Sheet Thickness / Material")</f>
        <v>Sheet Thickness / Material</v>
      </c>
      <c r="Q9" s="772"/>
      <c r="R9" s="772"/>
      <c r="S9" s="772"/>
      <c r="T9" s="772"/>
      <c r="U9" s="772"/>
      <c r="V9" s="772"/>
      <c r="W9" s="772"/>
      <c r="X9" s="773"/>
      <c r="Y9" s="450"/>
      <c r="Z9" s="1070" t="str">
        <f>IF($E$6="DE","Zwischenrechnung","theoretical Values")</f>
        <v>theoretical Values</v>
      </c>
      <c r="AA9" s="1071"/>
      <c r="AB9" s="1072"/>
      <c r="AC9" s="682" t="str">
        <f>IF($E$6="DE","Schweißparameter","Welding Parameters")</f>
        <v>Welding Parameters</v>
      </c>
      <c r="AD9" s="682"/>
      <c r="AE9" s="683"/>
      <c r="AF9" s="1038" t="str">
        <f>IF($E$6="DE","Anforderung","Requirement")</f>
        <v>Requirement</v>
      </c>
      <c r="AG9" s="1039"/>
      <c r="AH9" s="700" t="str">
        <f>IF($E$6="DE","benötigte Elektrodenkappen für Schweißpunkt","required Electrode Caps for Spot")</f>
        <v>required Electrode Caps for Spot</v>
      </c>
      <c r="AI9" s="701"/>
      <c r="AJ9" s="701"/>
      <c r="AK9" s="702"/>
      <c r="AL9" s="703"/>
      <c r="AM9" s="710" t="str">
        <f>IF($E$6="DE","Bemerkung","Comments")</f>
        <v>Comments</v>
      </c>
      <c r="AN9" s="711"/>
      <c r="AO9" s="700" t="str">
        <f>IF($E$6="DE","Schweißpunkte gültig für folgende Typen:","Welding Spots valid for the following Types")</f>
        <v>Welding Spots valid for the following Types</v>
      </c>
      <c r="AP9" s="701"/>
      <c r="AQ9" s="701"/>
      <c r="AR9" s="701"/>
      <c r="AS9" s="701"/>
      <c r="AT9" s="701"/>
      <c r="AU9" s="701"/>
      <c r="AV9" s="701"/>
      <c r="AW9" s="701"/>
      <c r="AX9" s="701"/>
      <c r="AY9" s="701"/>
      <c r="AZ9" s="701"/>
      <c r="BA9" s="701"/>
      <c r="BB9" s="728"/>
      <c r="BC9" s="282"/>
      <c r="BD9" s="282"/>
      <c r="BE9" s="282"/>
      <c r="BF9" s="282"/>
      <c r="BH9" s="306" t="s">
        <v>1724</v>
      </c>
      <c r="BI9" s="306" t="b">
        <f>(COUNTIF(G19:G43,"x"))&gt;0</f>
        <v>0</v>
      </c>
      <c r="BJ9" s="306" t="b">
        <f>(COUNTIF(BT19:BT43,"J"))&gt;0</f>
        <v>0</v>
      </c>
      <c r="BL9" s="279" t="b">
        <f>(COUNTIF(G19:G43,"s"))&gt;0</f>
        <v>0</v>
      </c>
    </row>
    <row r="10" spans="1:79" ht="21" customHeight="1">
      <c r="A10" s="923"/>
      <c r="B10" s="281"/>
      <c r="C10" s="778"/>
      <c r="D10" s="781"/>
      <c r="E10" s="784"/>
      <c r="F10" s="784"/>
      <c r="G10" s="784"/>
      <c r="H10" s="787"/>
      <c r="I10" s="790"/>
      <c r="J10" s="796" t="s">
        <v>36</v>
      </c>
      <c r="K10" s="799" t="s">
        <v>37</v>
      </c>
      <c r="L10" s="802" t="s">
        <v>38</v>
      </c>
      <c r="M10" s="805" t="str">
        <f>IF($E$6="DE","Zeichnungsnummer","Part drawing no")</f>
        <v>Part drawing no</v>
      </c>
      <c r="N10" s="806"/>
      <c r="O10" s="806"/>
      <c r="P10" s="747" t="s">
        <v>57</v>
      </c>
      <c r="Q10" s="966" t="str">
        <f>IF($E$6="DE","Werkstoff 1","Material 1")</f>
        <v>Material 1</v>
      </c>
      <c r="R10" s="940" t="str">
        <f>IF($E$6="DE","Streckgrenze Re 1","Yield strength Re 1")</f>
        <v>Yield strength Re 1</v>
      </c>
      <c r="S10" s="990" t="s">
        <v>58</v>
      </c>
      <c r="T10" s="966" t="str">
        <f>IF($E$6="DE","Werkstoff 2","Material 2")</f>
        <v>Material 2</v>
      </c>
      <c r="U10" s="940" t="str">
        <f>IF($E$6="DE","Streckgrenze Re 2","Yield strength Re 2")</f>
        <v>Yield strength Re 2</v>
      </c>
      <c r="V10" s="990" t="s">
        <v>59</v>
      </c>
      <c r="W10" s="966" t="str">
        <f>IF($E$6="DE","Werkstoff 3","Material 3")</f>
        <v>Material 3</v>
      </c>
      <c r="X10" s="940" t="str">
        <f>IF($E$6="DE","Streckgrenze Re 3","Yield strength Re 3")</f>
        <v>Yield strength Re 3</v>
      </c>
      <c r="Y10" s="988" t="str">
        <f>IF($E$6="DE","Klebstoff (J/N)","Adhesive (J=Yes /N=No)")</f>
        <v>Adhesive (J=Yes /N=No)</v>
      </c>
      <c r="Z10" s="1073" t="str">
        <f>IF($E$6="DE","Vergleichsblechdicke tv","Ref. Thickness tv")</f>
        <v>Ref. Thickness tv</v>
      </c>
      <c r="AA10" s="985" t="str">
        <f>IF($E$6="DE","Zuschlag Streckgrenze ","Yield strength surcharge")</f>
        <v>Yield strength surcharge</v>
      </c>
      <c r="AB10" s="687" t="str">
        <f>IF($E$6="DE","Schweißkraft inkl. Klebstoff (Zangenauslegung)","Welding Force incl. Adhesive (Gun Calculation)")</f>
        <v>Welding Force incl. Adhesive (Gun Calculation)</v>
      </c>
      <c r="AC10" s="1067" t="str">
        <f>IF($E$6="DE","Schweißstrom","Welding Current")</f>
        <v>Welding Current</v>
      </c>
      <c r="AD10" s="693" t="str">
        <f>IF($E$6="DE","Schweißzeit","Welding Time")</f>
        <v>Welding Time</v>
      </c>
      <c r="AE10" s="687" t="str">
        <f>IF($E$6="DE","Schweißkraft incl. Klebstoff u.  bei VW50066/TL4225- Material außen","Welding Force incl. adhesive and VW50066/TL4225-Material outside")</f>
        <v>Welding Force incl. adhesive and VW50066/TL4225-Material outside</v>
      </c>
      <c r="AF10" s="684" t="str">
        <f>IF($E$6="DE","Linsendurchmesser dn min (Blech 1 - Blech 2)","Nuggetdiameter dn min (Sheet 1 - Sheet 2)")</f>
        <v>Nuggetdiameter dn min (Sheet 1 - Sheet 2)</v>
      </c>
      <c r="AG10" s="687" t="str">
        <f>IF($E$6="DE","Linsendurchmesser dn min (Blech 2 - Blech 3)","Nuggetdiameter dn min (Sheet 2 - Sheet 3)")</f>
        <v>Nuggetdiameter dn min (Sheet 2 - Sheet 3)</v>
      </c>
      <c r="AH10" s="684" t="str">
        <f>IF($E$6="DE","Elektroden-kappen","Electrode Cap")</f>
        <v>Electrode Cap</v>
      </c>
      <c r="AI10" s="693" t="str">
        <f>IF($E$6="DE"," Arbeitsflächendurchm. für Elektrode an Blech 1 (AF1)","Electrode Tip Diameter                       on Sheet 1 (AF1)")</f>
        <v>Electrode Tip Diameter                       on Sheet 1 (AF1)</v>
      </c>
      <c r="AJ10" s="693" t="str">
        <f>IF($E$6="DE","Arbeitsflächenradius für Elektrode an Blech 1 (R1)","Electrode Tip Radius                    on Sheet 1 (R1)")</f>
        <v>Electrode Tip Radius                    on Sheet 1 (R1)</v>
      </c>
      <c r="AK10" s="1058" t="str">
        <f>IF($E$6="DE","Arbeitsflächendurchm. für Elektrode an Blech 2/3 (AF2/3)","Electrode Tip Diameter                      on Sheet 2/3 (AF2/3)")</f>
        <v>Electrode Tip Diameter                      on Sheet 2/3 (AF2/3)</v>
      </c>
      <c r="AL10" s="1014" t="str">
        <f>IF($E$6="DE","Arbeitsflächenradius für Elektrode an Blech 2/3 (R2/3)","Electrode Tip Radius                   on Sheet 2 (R2/3)")</f>
        <v>Electrode Tip Radius                   on Sheet 2 (R2/3)</v>
      </c>
      <c r="AM10" s="712"/>
      <c r="AN10" s="713"/>
      <c r="AO10" s="925" t="s">
        <v>1675</v>
      </c>
      <c r="AP10" s="907" t="s">
        <v>1676</v>
      </c>
      <c r="AQ10" s="907" t="s">
        <v>1677</v>
      </c>
      <c r="AR10" s="907" t="s">
        <v>1678</v>
      </c>
      <c r="AS10" s="907" t="s">
        <v>1679</v>
      </c>
      <c r="AT10" s="907" t="s">
        <v>1680</v>
      </c>
      <c r="AU10" s="907" t="s">
        <v>1681</v>
      </c>
      <c r="AV10" s="907" t="s">
        <v>1682</v>
      </c>
      <c r="AW10" s="907" t="s">
        <v>1683</v>
      </c>
      <c r="AX10" s="907" t="s">
        <v>1684</v>
      </c>
      <c r="AY10" s="907" t="s">
        <v>1911</v>
      </c>
      <c r="AZ10" s="907" t="s">
        <v>1912</v>
      </c>
      <c r="BA10" s="907" t="s">
        <v>1913</v>
      </c>
      <c r="BB10" s="907" t="s">
        <v>1914</v>
      </c>
      <c r="BC10" s="282"/>
      <c r="BD10" s="282"/>
      <c r="BE10" s="282"/>
      <c r="BF10" s="282"/>
    </row>
    <row r="11" spans="1:79" ht="21" customHeight="1">
      <c r="A11" s="923"/>
      <c r="B11" s="281"/>
      <c r="C11" s="778"/>
      <c r="D11" s="781"/>
      <c r="E11" s="784"/>
      <c r="F11" s="784"/>
      <c r="G11" s="784"/>
      <c r="H11" s="787"/>
      <c r="I11" s="790"/>
      <c r="J11" s="797"/>
      <c r="K11" s="800"/>
      <c r="L11" s="803"/>
      <c r="M11" s="807"/>
      <c r="N11" s="808"/>
      <c r="O11" s="808"/>
      <c r="P11" s="748"/>
      <c r="Q11" s="966"/>
      <c r="R11" s="940"/>
      <c r="S11" s="990"/>
      <c r="T11" s="966"/>
      <c r="U11" s="940"/>
      <c r="V11" s="990"/>
      <c r="W11" s="966"/>
      <c r="X11" s="940"/>
      <c r="Y11" s="988"/>
      <c r="Z11" s="1074"/>
      <c r="AA11" s="986"/>
      <c r="AB11" s="688"/>
      <c r="AC11" s="1068"/>
      <c r="AD11" s="694"/>
      <c r="AE11" s="688"/>
      <c r="AF11" s="685"/>
      <c r="AG11" s="688"/>
      <c r="AH11" s="685"/>
      <c r="AI11" s="694"/>
      <c r="AJ11" s="694"/>
      <c r="AK11" s="1059"/>
      <c r="AL11" s="1015"/>
      <c r="AM11" s="712"/>
      <c r="AN11" s="713"/>
      <c r="AO11" s="926"/>
      <c r="AP11" s="908"/>
      <c r="AQ11" s="908"/>
      <c r="AR11" s="908"/>
      <c r="AS11" s="908"/>
      <c r="AT11" s="908"/>
      <c r="AU11" s="908"/>
      <c r="AV11" s="908"/>
      <c r="AW11" s="908"/>
      <c r="AX11" s="908"/>
      <c r="AY11" s="908"/>
      <c r="AZ11" s="908"/>
      <c r="BA11" s="908"/>
      <c r="BB11" s="908"/>
      <c r="BC11" s="282"/>
      <c r="BD11" s="282"/>
      <c r="BE11" s="282"/>
      <c r="BF11" s="921" t="s">
        <v>1905</v>
      </c>
      <c r="BG11" s="920"/>
      <c r="BH11" s="906" t="s">
        <v>1134</v>
      </c>
      <c r="BI11" s="679" t="s">
        <v>1135</v>
      </c>
      <c r="BJ11" s="679" t="s">
        <v>1136</v>
      </c>
    </row>
    <row r="12" spans="1:79" ht="21" customHeight="1">
      <c r="A12" s="923"/>
      <c r="B12" s="281"/>
      <c r="C12" s="778"/>
      <c r="D12" s="781"/>
      <c r="E12" s="784"/>
      <c r="F12" s="784"/>
      <c r="G12" s="784"/>
      <c r="H12" s="787"/>
      <c r="I12" s="790"/>
      <c r="J12" s="797"/>
      <c r="K12" s="800"/>
      <c r="L12" s="803"/>
      <c r="M12" s="807"/>
      <c r="N12" s="808"/>
      <c r="O12" s="808"/>
      <c r="P12" s="748"/>
      <c r="Q12" s="966"/>
      <c r="R12" s="940"/>
      <c r="S12" s="990"/>
      <c r="T12" s="966"/>
      <c r="U12" s="940"/>
      <c r="V12" s="990"/>
      <c r="W12" s="966"/>
      <c r="X12" s="940"/>
      <c r="Y12" s="988"/>
      <c r="Z12" s="1074"/>
      <c r="AA12" s="986"/>
      <c r="AB12" s="688"/>
      <c r="AC12" s="1068"/>
      <c r="AD12" s="694"/>
      <c r="AE12" s="688"/>
      <c r="AF12" s="685"/>
      <c r="AG12" s="688"/>
      <c r="AH12" s="685"/>
      <c r="AI12" s="694"/>
      <c r="AJ12" s="694"/>
      <c r="AK12" s="1059"/>
      <c r="AL12" s="1015"/>
      <c r="AM12" s="712"/>
      <c r="AN12" s="713"/>
      <c r="AO12" s="926"/>
      <c r="AP12" s="908"/>
      <c r="AQ12" s="908"/>
      <c r="AR12" s="908"/>
      <c r="AS12" s="908"/>
      <c r="AT12" s="908"/>
      <c r="AU12" s="908"/>
      <c r="AV12" s="908"/>
      <c r="AW12" s="908"/>
      <c r="AX12" s="908"/>
      <c r="AY12" s="908"/>
      <c r="AZ12" s="908"/>
      <c r="BA12" s="908"/>
      <c r="BB12" s="908"/>
      <c r="BC12" s="282"/>
      <c r="BD12" s="282"/>
      <c r="BE12" s="282"/>
      <c r="BF12" s="921"/>
      <c r="BG12" s="920"/>
      <c r="BH12" s="906"/>
      <c r="BI12" s="680"/>
      <c r="BJ12" s="680"/>
      <c r="BN12" s="279" t="e">
        <f>MATCH(Q19,Materialliste!$A$1563:$A$1615,0)</f>
        <v>#N/A</v>
      </c>
    </row>
    <row r="13" spans="1:79" ht="21" customHeight="1">
      <c r="A13" s="923"/>
      <c r="B13" s="281"/>
      <c r="C13" s="778"/>
      <c r="D13" s="781"/>
      <c r="E13" s="784"/>
      <c r="F13" s="784"/>
      <c r="G13" s="784"/>
      <c r="H13" s="787"/>
      <c r="I13" s="790"/>
      <c r="J13" s="797"/>
      <c r="K13" s="800"/>
      <c r="L13" s="803"/>
      <c r="M13" s="807"/>
      <c r="N13" s="808"/>
      <c r="O13" s="808"/>
      <c r="P13" s="748"/>
      <c r="Q13" s="966"/>
      <c r="R13" s="940"/>
      <c r="S13" s="990"/>
      <c r="T13" s="966"/>
      <c r="U13" s="940"/>
      <c r="V13" s="990"/>
      <c r="W13" s="966"/>
      <c r="X13" s="940"/>
      <c r="Y13" s="988"/>
      <c r="Z13" s="1074"/>
      <c r="AA13" s="986"/>
      <c r="AB13" s="688"/>
      <c r="AC13" s="1068"/>
      <c r="AD13" s="694"/>
      <c r="AE13" s="688"/>
      <c r="AF13" s="685"/>
      <c r="AG13" s="688"/>
      <c r="AH13" s="685"/>
      <c r="AI13" s="694"/>
      <c r="AJ13" s="694"/>
      <c r="AK13" s="1059"/>
      <c r="AL13" s="1015"/>
      <c r="AM13" s="712"/>
      <c r="AN13" s="713"/>
      <c r="AO13" s="926"/>
      <c r="AP13" s="908"/>
      <c r="AQ13" s="908"/>
      <c r="AR13" s="908"/>
      <c r="AS13" s="908"/>
      <c r="AT13" s="908"/>
      <c r="AU13" s="908"/>
      <c r="AV13" s="908"/>
      <c r="AW13" s="908"/>
      <c r="AX13" s="908"/>
      <c r="AY13" s="908"/>
      <c r="AZ13" s="908"/>
      <c r="BA13" s="908"/>
      <c r="BB13" s="908"/>
      <c r="BC13" s="282"/>
      <c r="BD13" s="282"/>
      <c r="BE13" s="282"/>
      <c r="BF13" s="921"/>
      <c r="BG13" s="920"/>
      <c r="BH13" s="906"/>
      <c r="BI13" s="680"/>
      <c r="BJ13" s="680"/>
      <c r="BT13" s="279" t="s">
        <v>1725</v>
      </c>
    </row>
    <row r="14" spans="1:79" ht="21" customHeight="1">
      <c r="A14" s="923"/>
      <c r="B14" s="281"/>
      <c r="C14" s="778"/>
      <c r="D14" s="781"/>
      <c r="E14" s="784"/>
      <c r="F14" s="784"/>
      <c r="G14" s="784"/>
      <c r="H14" s="787"/>
      <c r="I14" s="790"/>
      <c r="J14" s="797"/>
      <c r="K14" s="800"/>
      <c r="L14" s="803"/>
      <c r="M14" s="807"/>
      <c r="N14" s="808"/>
      <c r="O14" s="808"/>
      <c r="P14" s="748"/>
      <c r="Q14" s="966"/>
      <c r="R14" s="940"/>
      <c r="S14" s="990"/>
      <c r="T14" s="966"/>
      <c r="U14" s="940"/>
      <c r="V14" s="990"/>
      <c r="W14" s="966"/>
      <c r="X14" s="940"/>
      <c r="Y14" s="988"/>
      <c r="Z14" s="1074"/>
      <c r="AA14" s="986"/>
      <c r="AB14" s="688"/>
      <c r="AC14" s="1068"/>
      <c r="AD14" s="694"/>
      <c r="AE14" s="688"/>
      <c r="AF14" s="685"/>
      <c r="AG14" s="688"/>
      <c r="AH14" s="685"/>
      <c r="AI14" s="694"/>
      <c r="AJ14" s="694"/>
      <c r="AK14" s="1059"/>
      <c r="AL14" s="1015"/>
      <c r="AM14" s="712"/>
      <c r="AN14" s="713"/>
      <c r="AO14" s="926"/>
      <c r="AP14" s="908"/>
      <c r="AQ14" s="908"/>
      <c r="AR14" s="908"/>
      <c r="AS14" s="908"/>
      <c r="AT14" s="908"/>
      <c r="AU14" s="908"/>
      <c r="AV14" s="908"/>
      <c r="AW14" s="908"/>
      <c r="AX14" s="908"/>
      <c r="AY14" s="908"/>
      <c r="AZ14" s="908"/>
      <c r="BA14" s="908"/>
      <c r="BB14" s="908"/>
      <c r="BC14" s="282"/>
      <c r="BD14" s="282"/>
      <c r="BE14" s="282"/>
      <c r="BF14" s="921"/>
      <c r="BG14" s="920"/>
      <c r="BH14" s="906"/>
      <c r="BI14" s="680"/>
      <c r="BJ14" s="680"/>
      <c r="BT14" s="279">
        <f>COUNTIF(BT19:BT43,"J")</f>
        <v>0</v>
      </c>
    </row>
    <row r="15" spans="1:79" ht="21" customHeight="1">
      <c r="A15" s="923"/>
      <c r="B15" s="281"/>
      <c r="C15" s="778"/>
      <c r="D15" s="781"/>
      <c r="E15" s="784"/>
      <c r="F15" s="784"/>
      <c r="G15" s="784"/>
      <c r="H15" s="787"/>
      <c r="I15" s="790"/>
      <c r="J15" s="797"/>
      <c r="K15" s="800"/>
      <c r="L15" s="803"/>
      <c r="M15" s="807"/>
      <c r="N15" s="808"/>
      <c r="O15" s="808"/>
      <c r="P15" s="748"/>
      <c r="Q15" s="966"/>
      <c r="R15" s="940"/>
      <c r="S15" s="990"/>
      <c r="T15" s="966"/>
      <c r="U15" s="940"/>
      <c r="V15" s="990"/>
      <c r="W15" s="966"/>
      <c r="X15" s="940"/>
      <c r="Y15" s="988"/>
      <c r="Z15" s="1074"/>
      <c r="AA15" s="986"/>
      <c r="AB15" s="688"/>
      <c r="AC15" s="1068"/>
      <c r="AD15" s="694"/>
      <c r="AE15" s="688"/>
      <c r="AF15" s="685"/>
      <c r="AG15" s="688"/>
      <c r="AH15" s="685"/>
      <c r="AI15" s="694"/>
      <c r="AJ15" s="694"/>
      <c r="AK15" s="1059"/>
      <c r="AL15" s="1015"/>
      <c r="AM15" s="712"/>
      <c r="AN15" s="713"/>
      <c r="AO15" s="926"/>
      <c r="AP15" s="908"/>
      <c r="AQ15" s="908"/>
      <c r="AR15" s="908"/>
      <c r="AS15" s="908"/>
      <c r="AT15" s="908"/>
      <c r="AU15" s="908"/>
      <c r="AV15" s="908"/>
      <c r="AW15" s="908"/>
      <c r="AX15" s="908"/>
      <c r="AY15" s="908"/>
      <c r="AZ15" s="908"/>
      <c r="BA15" s="908"/>
      <c r="BB15" s="908"/>
      <c r="BC15" s="282"/>
      <c r="BD15" s="282"/>
      <c r="BE15" s="282"/>
      <c r="BF15" s="921"/>
      <c r="BG15" s="920"/>
      <c r="BH15" s="906"/>
      <c r="BI15" s="680"/>
      <c r="BJ15" s="680"/>
    </row>
    <row r="16" spans="1:79" ht="21" customHeight="1">
      <c r="A16" s="923"/>
      <c r="B16" s="281"/>
      <c r="C16" s="778"/>
      <c r="D16" s="781"/>
      <c r="E16" s="784"/>
      <c r="F16" s="784"/>
      <c r="G16" s="784"/>
      <c r="H16" s="787"/>
      <c r="I16" s="790"/>
      <c r="J16" s="797"/>
      <c r="K16" s="800"/>
      <c r="L16" s="803"/>
      <c r="M16" s="807"/>
      <c r="N16" s="808"/>
      <c r="O16" s="808"/>
      <c r="P16" s="748"/>
      <c r="Q16" s="966"/>
      <c r="R16" s="940"/>
      <c r="S16" s="990"/>
      <c r="T16" s="966"/>
      <c r="U16" s="940"/>
      <c r="V16" s="990"/>
      <c r="W16" s="966"/>
      <c r="X16" s="940"/>
      <c r="Y16" s="988"/>
      <c r="Z16" s="1074"/>
      <c r="AA16" s="986"/>
      <c r="AB16" s="688"/>
      <c r="AC16" s="1068"/>
      <c r="AD16" s="694"/>
      <c r="AE16" s="688"/>
      <c r="AF16" s="685"/>
      <c r="AG16" s="688"/>
      <c r="AH16" s="685"/>
      <c r="AI16" s="694"/>
      <c r="AJ16" s="694"/>
      <c r="AK16" s="1059"/>
      <c r="AL16" s="1015"/>
      <c r="AM16" s="712"/>
      <c r="AN16" s="713"/>
      <c r="AO16" s="926"/>
      <c r="AP16" s="908"/>
      <c r="AQ16" s="908"/>
      <c r="AR16" s="908"/>
      <c r="AS16" s="908"/>
      <c r="AT16" s="908"/>
      <c r="AU16" s="908"/>
      <c r="AV16" s="908"/>
      <c r="AW16" s="908"/>
      <c r="AX16" s="908"/>
      <c r="AY16" s="908"/>
      <c r="AZ16" s="908"/>
      <c r="BA16" s="908"/>
      <c r="BB16" s="908"/>
      <c r="BC16" s="282"/>
      <c r="BD16" s="282"/>
      <c r="BE16" s="282"/>
      <c r="BF16" s="921"/>
      <c r="BG16" s="920"/>
      <c r="BH16" s="906"/>
      <c r="BI16" s="680"/>
      <c r="BJ16" s="680"/>
      <c r="BM16" s="297"/>
      <c r="BN16" s="297"/>
      <c r="BO16" s="297"/>
      <c r="BP16" s="297"/>
      <c r="BQ16" s="297"/>
      <c r="BR16" s="297"/>
      <c r="BS16" s="297"/>
      <c r="BT16" s="297"/>
      <c r="BU16" s="297"/>
      <c r="BV16" s="297"/>
      <c r="BW16" s="297"/>
      <c r="BX16" s="297"/>
      <c r="BY16" s="297"/>
      <c r="BZ16" s="297"/>
      <c r="CA16" s="297"/>
    </row>
    <row r="17" spans="1:90" ht="21" customHeight="1">
      <c r="A17" s="923"/>
      <c r="B17" s="281"/>
      <c r="C17" s="778"/>
      <c r="D17" s="781"/>
      <c r="E17" s="784"/>
      <c r="F17" s="784"/>
      <c r="G17" s="784"/>
      <c r="H17" s="787"/>
      <c r="I17" s="791"/>
      <c r="J17" s="798"/>
      <c r="K17" s="801"/>
      <c r="L17" s="804"/>
      <c r="M17" s="809"/>
      <c r="N17" s="810"/>
      <c r="O17" s="810"/>
      <c r="P17" s="748"/>
      <c r="Q17" s="967"/>
      <c r="R17" s="941"/>
      <c r="S17" s="991"/>
      <c r="T17" s="967"/>
      <c r="U17" s="941"/>
      <c r="V17" s="991"/>
      <c r="W17" s="967"/>
      <c r="X17" s="941"/>
      <c r="Y17" s="989"/>
      <c r="Z17" s="1075"/>
      <c r="AA17" s="987"/>
      <c r="AB17" s="689"/>
      <c r="AC17" s="1069"/>
      <c r="AD17" s="695"/>
      <c r="AE17" s="689"/>
      <c r="AF17" s="686"/>
      <c r="AG17" s="689"/>
      <c r="AH17" s="686"/>
      <c r="AI17" s="695"/>
      <c r="AJ17" s="695"/>
      <c r="AK17" s="1060"/>
      <c r="AL17" s="1016"/>
      <c r="AM17" s="712"/>
      <c r="AN17" s="713"/>
      <c r="AO17" s="926"/>
      <c r="AP17" s="908"/>
      <c r="AQ17" s="908"/>
      <c r="AR17" s="908"/>
      <c r="AS17" s="908"/>
      <c r="AT17" s="908"/>
      <c r="AU17" s="908"/>
      <c r="AV17" s="908"/>
      <c r="AW17" s="908"/>
      <c r="AX17" s="908"/>
      <c r="AY17" s="908"/>
      <c r="AZ17" s="908"/>
      <c r="BA17" s="908"/>
      <c r="BB17" s="908"/>
      <c r="BC17" s="282"/>
      <c r="BD17" s="282"/>
      <c r="BE17" s="282"/>
      <c r="BF17" s="921"/>
      <c r="BG17" s="920"/>
      <c r="BH17" s="906"/>
      <c r="BI17" s="680"/>
      <c r="BJ17" s="680"/>
      <c r="BM17" s="297"/>
      <c r="BN17" s="297"/>
      <c r="BO17" s="297"/>
      <c r="BP17" s="297"/>
      <c r="BQ17" s="297"/>
      <c r="BR17" s="297"/>
      <c r="BS17" s="298" t="s">
        <v>1671</v>
      </c>
      <c r="BT17" s="298" t="s">
        <v>1718</v>
      </c>
      <c r="BU17" s="298" t="s">
        <v>39</v>
      </c>
      <c r="BV17" s="298" t="s">
        <v>61</v>
      </c>
      <c r="BW17" s="298" t="s">
        <v>69</v>
      </c>
      <c r="BX17" s="298" t="s">
        <v>64</v>
      </c>
      <c r="BY17" s="298" t="s">
        <v>63</v>
      </c>
      <c r="BZ17" s="298" t="s">
        <v>65</v>
      </c>
      <c r="CA17" s="299" t="s">
        <v>67</v>
      </c>
    </row>
    <row r="18" spans="1:90" ht="53.25" customHeight="1" thickBot="1">
      <c r="A18" s="923"/>
      <c r="B18" s="281"/>
      <c r="C18" s="779"/>
      <c r="D18" s="782"/>
      <c r="E18" s="785"/>
      <c r="F18" s="785"/>
      <c r="G18" s="785"/>
      <c r="H18" s="788"/>
      <c r="I18" s="430" t="s">
        <v>40</v>
      </c>
      <c r="J18" s="431"/>
      <c r="K18" s="432"/>
      <c r="L18" s="433"/>
      <c r="M18" s="434"/>
      <c r="N18" s="435"/>
      <c r="O18" s="436"/>
      <c r="P18" s="300" t="s">
        <v>41</v>
      </c>
      <c r="Q18" s="301" t="str">
        <f>IF($E$6="DE","nach VW50065/ VW50066/ TL89…TL117","acc.to VW50065/ VW50066/ TL89…TL117")</f>
        <v>acc.to VW50065/ VW50066/ TL89…TL117</v>
      </c>
      <c r="R18" s="302" t="s">
        <v>60</v>
      </c>
      <c r="S18" s="300" t="s">
        <v>41</v>
      </c>
      <c r="T18" s="301" t="str">
        <f>IF($E$6="DE","nach VW50065/ VW50066/ TL89…TL117","acc.to VW50065/ VW50066/ TL89…TL117")</f>
        <v>acc.to VW50065/ VW50066/ TL89…TL117</v>
      </c>
      <c r="U18" s="302" t="s">
        <v>60</v>
      </c>
      <c r="V18" s="300" t="s">
        <v>41</v>
      </c>
      <c r="W18" s="301" t="str">
        <f>IF($E$6="DE","nach VW50065/ VW50066/ TL89…TL117","acc.to VW50065/ VW50066/ TL89…TL117")</f>
        <v>acc.to VW50065/ VW50066/ TL89…TL117</v>
      </c>
      <c r="X18" s="302" t="s">
        <v>60</v>
      </c>
      <c r="Y18" s="451"/>
      <c r="Z18" s="447" t="s">
        <v>1137</v>
      </c>
      <c r="AA18" s="448" t="s">
        <v>1717</v>
      </c>
      <c r="AB18" s="449" t="s">
        <v>1714</v>
      </c>
      <c r="AC18" s="452" t="s">
        <v>1270</v>
      </c>
      <c r="AD18" s="303" t="s">
        <v>1271</v>
      </c>
      <c r="AE18" s="304" t="s">
        <v>1715</v>
      </c>
      <c r="AF18" s="455" t="s">
        <v>41</v>
      </c>
      <c r="AG18" s="456" t="s">
        <v>41</v>
      </c>
      <c r="AH18" s="441"/>
      <c r="AI18" s="457" t="s">
        <v>41</v>
      </c>
      <c r="AJ18" s="457" t="s">
        <v>41</v>
      </c>
      <c r="AK18" s="457" t="s">
        <v>41</v>
      </c>
      <c r="AL18" s="458" t="s">
        <v>41</v>
      </c>
      <c r="AM18" s="714"/>
      <c r="AN18" s="715"/>
      <c r="AO18" s="927"/>
      <c r="AP18" s="909"/>
      <c r="AQ18" s="909"/>
      <c r="AR18" s="909"/>
      <c r="AS18" s="909"/>
      <c r="AT18" s="909"/>
      <c r="AU18" s="909"/>
      <c r="AV18" s="909"/>
      <c r="AW18" s="909"/>
      <c r="AX18" s="909"/>
      <c r="AY18" s="909"/>
      <c r="AZ18" s="909"/>
      <c r="BA18" s="909"/>
      <c r="BB18" s="909"/>
      <c r="BC18" s="282"/>
      <c r="BD18" s="282"/>
      <c r="BE18" s="282"/>
      <c r="BF18" s="921"/>
      <c r="BG18" s="920"/>
      <c r="BH18" s="906"/>
      <c r="BI18" s="681"/>
      <c r="BJ18" s="681"/>
      <c r="BM18" s="974" t="s">
        <v>1750</v>
      </c>
      <c r="BN18" s="974"/>
      <c r="BO18" s="974"/>
      <c r="BP18" s="974"/>
      <c r="BQ18" s="974"/>
      <c r="BR18" s="297"/>
      <c r="BS18" s="298" t="s">
        <v>1672</v>
      </c>
      <c r="BT18" s="440" t="s">
        <v>1719</v>
      </c>
      <c r="BU18" s="298" t="s">
        <v>68</v>
      </c>
      <c r="BV18" s="305">
        <v>-0.3</v>
      </c>
      <c r="BW18" s="305" t="s">
        <v>70</v>
      </c>
      <c r="BX18" s="298" t="s">
        <v>62</v>
      </c>
      <c r="BY18" s="298" t="s">
        <v>62</v>
      </c>
      <c r="BZ18" s="298" t="s">
        <v>66</v>
      </c>
      <c r="CA18" s="299" t="s">
        <v>84</v>
      </c>
      <c r="CH18" s="306" t="s">
        <v>1279</v>
      </c>
      <c r="CL18" s="306" t="s">
        <v>1280</v>
      </c>
    </row>
    <row r="19" spans="1:90" ht="33" customHeight="1">
      <c r="A19" s="923"/>
      <c r="B19" s="281"/>
      <c r="C19" s="307">
        <v>7.1153599999999999</v>
      </c>
      <c r="D19" s="308" t="s">
        <v>1934</v>
      </c>
      <c r="E19" s="309" t="s">
        <v>1188</v>
      </c>
      <c r="F19" s="310" t="s">
        <v>1935</v>
      </c>
      <c r="G19" s="336" t="s">
        <v>1936</v>
      </c>
      <c r="H19" s="311" t="s">
        <v>1937</v>
      </c>
      <c r="I19" s="478" t="s">
        <v>1188</v>
      </c>
      <c r="J19" s="312">
        <v>-7.27</v>
      </c>
      <c r="K19" s="313">
        <v>407.64</v>
      </c>
      <c r="L19" s="314">
        <v>183.53</v>
      </c>
      <c r="M19" s="315" t="s">
        <v>1930</v>
      </c>
      <c r="N19" s="316" t="s">
        <v>1931</v>
      </c>
      <c r="O19" s="317"/>
      <c r="P19" s="502">
        <v>1.5</v>
      </c>
      <c r="Q19" s="320" t="s">
        <v>905</v>
      </c>
      <c r="R19" s="318">
        <f>IF(AND(ISBLANK(P19),ISTEXT(Q19)),"t1?",IF(AND(ISBLANK(Q19),ISBLANK(P19)),"",VLOOKUP(BH19,Materialliste!$A$2:$B$1615,2,FALSE)))</f>
        <v>720</v>
      </c>
      <c r="S19" s="319">
        <v>2.1</v>
      </c>
      <c r="T19" s="320" t="s">
        <v>1129</v>
      </c>
      <c r="U19" s="318">
        <f>IF(AND(ISBLANK(S19),ISTEXT(T19)),"t2?",IF(AND(ISBLANK(T19),ISBLANK(S19)),"",VLOOKUP(BI19,Materialliste!$A$2:$B$1615,2,FALSE)))</f>
        <v>1250</v>
      </c>
      <c r="V19" s="319"/>
      <c r="W19" s="320"/>
      <c r="X19" s="321" t="str">
        <f>IF(AND(ISBLANK(V19),ISTEXT(W19)),"t3?",IF(AND(ISBLANK(W19),ISBLANK(V19)),"",VLOOKUP(BJ19,Materialliste!$A$2:$B$1615,2,FALSE)))</f>
        <v/>
      </c>
      <c r="Y19" s="442" t="s">
        <v>1925</v>
      </c>
      <c r="Z19" s="453">
        <f t="shared" ref="Z19:Z43" si="0">IF($E$6="DE",IF(P19*S19&gt;0,0.8*BN19+0.2*BM19,"BLECH?"),IF(P19*S19&gt;0,0.8*BN19+0.2*BM19,"Sheet?"))</f>
        <v>1.62</v>
      </c>
      <c r="AA19" s="446">
        <f>IF(AND(ISNUMBER(R19),ISNUMBER(U19)),IF(ISTEXT(X19),(R19+U19)/(220*3*10)+0.9,(R19+U19+X19)/(220*3*10)+0.9),"?Re")</f>
        <v>1.1984848484848485</v>
      </c>
      <c r="AB19" s="454">
        <f>IF(AND(BT19="J",G19="C",OR(Y19="J",Y19="N")),5,IF($E$6="DE",IF(OR(Y19="J",Y19="N"),IF(OR(G19="X",G19="C"),IF(Z19="BLECH?","BLECH?",IF(Y19="J",IF(Z19&lt;=2,((1.64*Z19+0.45)*AA19+0.21)+0.5,((1.3*Z19+0.7)*AA19+0.7)+0.5),IF(Z19&lt;=2,((1.64*Z19+0.45)*AA19+0.21),((1.3*Z19+0.7)*AA19+0.7)))),IF(OR(G19="R",G19="S"),0.6,IF(G19="B",0.8,IF(AND(G19="M",BT19="N"),1,IF(AND(G19="M",BT19="j"),1.8,""))))),"Klebstoff?"),IF(OR(Y19="J",Y19="N"),IF(OR(G19="X",G19="C"),IF(Z19="BLECH?","BLECH?",IF(Y19="J",IF(Z19&lt;=2,((1.64*Z19+0.45)*AA19+0.21)+0.5,((1.3*Z19+0.7)*AA19+0.7)+0.5),IF(Z19&lt;=2,((1.64*Z19+0.45)*AA19+0.21),((1.3*Z19+0.7)*AA19+0.7)))),IF(OR(G19="R",G19="S"),0.6,IF(G19="B",0.8,IF(AND(G19="M",BT19="N"),1,IF(AND(G19="M",BT19="j"),1.8,""))))),"Adhesive?")))</f>
        <v>3.9334527272727273</v>
      </c>
      <c r="AC19" s="322">
        <f>IF(AND(BT19="J",OR(G19="C",G19="X")),39,IF(AND(BT19="N",OR(G19="C",G19="X")),IF(Z19="BLECH?","",IF(AND(BX19=TRUE,BZ19=TRUE),IF(Z19&lt;=2,((1.13*Z19+7.1+BY19)+(1.13*Z19+7.1+CA19))/2*BW19,((1.5*Z19+5.8+BY19)+(1.5*Z19+5.8+CA19))/2*BW19),IF(Z19&lt;=2,(1.13*Z19+7.1+BY19+CA19)*BW19,(1.5*Z19+5.8+BY19+CA19)*BW19))),IF(OR(G19="B",G19="S"),6,IF(G19="R",7,IF(AND(G19="M",BT19="N"),4.3,IF(AND(G19="M",BT19="J"),"21",""))))))</f>
        <v>6.9960100000000001</v>
      </c>
      <c r="AD19" s="323">
        <f t="shared" ref="AD19:AD25" si="1">IF(OR(ISBLANK(G19),Z19="BLECH?"),"",IF(AND(BT19="J",G19="C"),60,IF(G19="B",60,IF(G19="R",150,IF(G19="S",90,IF(AND(G19="m",BT19="n"),350,IF(AND(G19="m",BT19="j"),50,MAX(MIN((((P19+S19+V19-1.4)*(600/4.6))+200)+BU19,900),200))))))))</f>
        <v>786.95652173913049</v>
      </c>
      <c r="AE19" s="324">
        <f>IF(AND(BT19="J",OR(G19="C",G19="X")),AB19*1,IF(OR(G19="C",G19="X"),AB19*BV19,IF(ISBLANK(G19),AB19,AB19*1)))</f>
        <v>2.7534169090909089</v>
      </c>
      <c r="AF19" s="480">
        <f>IF(G19="S",(IF($E$6="DE","siehe. Zeichn.", "as per drawing")),IF(OR(AND(G19="M",BT19="N"),G19="B"),1.6,IF(AND(G19="M",BT19="J"),2.5,IF(AND(G19="C",BT19="J",Y19="N",OR(P19&gt;=1.5,S19&gt;=1.5)),5*SQRT(MIN(P19,S19)),IF(AND(G19="C",BT19="J",Y19="N",P19&lt;1.5,S19&lt;1.5),4*SQRT(MIN(P19,S19)),IF(AND(G19="C",BT19="J",Y19="J",V19=0),4*SQRT(MIN(P19,S19)),IF(AND(G19="C",BT19="J",Y19="J",V19&gt;0),(IF($E$6="DE","siehe. Zeichn.", "as per drawing")),IF(P19=0,"",3.5*SQRT(MIN(P19,S19))))))))))</f>
        <v>4.2866070498705611</v>
      </c>
      <c r="AG19" s="481" t="str">
        <f>IF(V19&gt;0,(IF(G19="S",(IF($E$6="DE","siehe. Zeichn.", "as per drawing")),IF(OR(AND(G19="M",BT19="N"),G19="B"),1.6,IF(AND(G19="M",BT19="J"),2.5,IF(AND(G19="C",BT19="J",Y19="N",OR(S19&gt;=1.5,V19&gt;=1.5)),5*SQRT(MIN(S19,V19)),IF(AND(G19="C",BT19="J",Y19="N",S19&lt;1.5,V19&lt;1.5),4*SQRT(MIN(S19,V19)),IF(AND(G19="C",BT19="J",Y19="J",V19&gt;0),(IF($E$6="DE","siehe. Zeichn.", "as per drawing")),3.5*SQRT(MIN(S19,V19))))))))),"")</f>
        <v/>
      </c>
      <c r="AH19" s="461" t="str">
        <f t="shared" ref="AH19:AH43" si="2">IF(AND($AN$45="Ja",ISTEXT($AG$47),ISNUMBER($AL$47)),CL19,CH19)</f>
        <v>39D 1978-2</v>
      </c>
      <c r="AI19" s="325">
        <f>IF(ISBLANK(G19),"",IF(ISNUMBER($AK$8),$AK$8,IF(G19="R",0,IF(G19="S",4,IF(AND(G19="M",BT19="N"),5,IF(AND(G19="M",BT19="J"),6,IF(AND(G19="C",BT19="J"),"12 *)",IF(G19="B",8,IF(Z19&gt;=2,8,6)))))))))</f>
        <v>6</v>
      </c>
      <c r="AJ19" s="325">
        <f>IF(ISBLANK(G19),"",IF(ISNUMBER($AL$8),$AL$8,IF(G19="R",8,IF(G19="S",50,IF(AND(G19="M",BT19="N"),15,IF(AND(G19="M",BT19="J"),"15 *)",IF(AND(G19="C",BT19="J"),"25 *)",IF(G19="B",0,50))))))))</f>
        <v>50</v>
      </c>
      <c r="AK19" s="325">
        <f>IF(ISBLANK(G19),"",IF(ISNUMBER($AM$8),$AM$8,IF(G19="R",0,IF(G19="S","-",IF(AND(G19="M",BT19="N"),5,IF(AND(G19="M",BT19="J"),6,IF(AND(G19="C",BT19="J"),"16 *)",IF(G19="B",8,IF(Z19&gt;=2,8,6)))))))))</f>
        <v>6</v>
      </c>
      <c r="AL19" s="326">
        <f>IF(ISBLANK(G19),"",IF(ISNUMBER($AN$8),$AN$8,IF(G19="R",8,IF(G19="S","-",IF(AND(G19="M",BT19="N"),15,IF(AND(G19="M",BT19="J"),"50 *)",IF(AND(G19="C",BT19="J"),"150 *)",IF(G19="B",0,50))))))))</f>
        <v>50</v>
      </c>
      <c r="AM19" s="1005"/>
      <c r="AN19" s="1006"/>
      <c r="AO19" s="327"/>
      <c r="AP19" s="503"/>
      <c r="AQ19" s="328"/>
      <c r="AR19" s="328"/>
      <c r="AS19" s="328"/>
      <c r="AT19" s="328"/>
      <c r="AU19" s="328"/>
      <c r="AV19" s="328"/>
      <c r="AW19" s="328"/>
      <c r="AX19" s="328"/>
      <c r="AY19" s="328"/>
      <c r="AZ19" s="328"/>
      <c r="BA19" s="328"/>
      <c r="BB19" s="329"/>
      <c r="BC19" s="282"/>
      <c r="BE19" s="282"/>
      <c r="BF19" s="353" t="str">
        <f>IF(OR(AND(V19&gt;=2,X19&gt;=1250,S19&gt;=2,U19&gt;=1250,P19&lt;=0.7),AND(S19&gt;=2,U19&gt;=1250,P19&gt;=2,R19&gt;=1250,V19&lt;=0.7)), "Ja","Nein")</f>
        <v>Nein</v>
      </c>
      <c r="BH19" s="473" t="str">
        <f t="shared" ref="BH19:BH43" si="3">IF(OR((RIGHT(Q19,3)="U-O"),(RIGHT(Q19,3)="E-O"),(RIGHT(Q19,3)="U-P"),(RIGHT(Q19,3)="E-P")),LEFT(Q19,LEN(Q19)-4),(IF(OR((RIGHT(Q19,1)="U"),(RIGHT(Q19,1)="E"),(RIGHT(Q19,1)="O"),(RIGHT(Q19,1)="P")),LEFT(Q19,LEN(Q19)-2),Q19)))</f>
        <v>CR570Y780T-CP-EG12/12</v>
      </c>
      <c r="BI19" s="473" t="str">
        <f t="shared" ref="BI19:BI43" si="4">IF(OR((RIGHT(T19,3)="U-O"),(RIGHT(T19,3)="E-O"),(RIGHT(T19,3)="U-P"),(RIGHT(T19,3)="E-P")),LEFT(T19,LEN(T19)-4),(IF(OR((RIGHT(T19,1)="U"),(RIGHT(T19,1)="E"),(RIGHT(T19,1)="O"),(RIGHT(T19,1)="P")),LEFT(T19,LEN(T19)-2),T19)))</f>
        <v>TL 4225-AS30/30</v>
      </c>
      <c r="BJ19" s="473">
        <f t="shared" ref="BJ19:BJ43" si="5">IF(OR((RIGHT(W19,3)="U-O"),(RIGHT(W19,3)="E-O"),(RIGHT(W19,3)="U-P"),(RIGHT(W19,3)="E-P")),LEFT(W19,LEN(W19)-4),(IF(OR((RIGHT(W19,1)="U"),(RIGHT(W19,1)="E"),(RIGHT(W19,1)="O"),(RIGHT(W19,1)="P")),LEFT(W19,LEN(W19)-2),W19)))</f>
        <v>0</v>
      </c>
      <c r="BM19" s="474">
        <f t="shared" ref="BM19:BM43" si="6">MAX(P19,S19,V19)</f>
        <v>2.1</v>
      </c>
      <c r="BN19" s="475">
        <f>LARGE(BO19:BQ19,2)</f>
        <v>1.5</v>
      </c>
      <c r="BO19" s="474">
        <f t="shared" ref="BO19:BO43" si="7">P19</f>
        <v>1.5</v>
      </c>
      <c r="BP19" s="474">
        <f t="shared" ref="BP19:BP43" si="8">S19</f>
        <v>2.1</v>
      </c>
      <c r="BQ19" s="474">
        <f t="shared" ref="BQ19:BQ43" si="9">V19</f>
        <v>0</v>
      </c>
      <c r="BR19" s="330"/>
      <c r="BS19" s="298" t="b">
        <f>IF(ISBLANK(Q19)=TRUE,FALSE,(IF(V19="",OR(R19&gt;=1250,U19&gt;=1250),OR(R19&gt;=1250,X19&gt;=1250))))</f>
        <v>1</v>
      </c>
      <c r="BT19" s="282" t="str">
        <f>_xlfn.IFNA(IF(MATCH(Q19,Materialliste!$A$1563:$A$1615,0)&gt;=1,"J"),"N")</f>
        <v>N</v>
      </c>
      <c r="BU19" s="298">
        <f>IF(BS19=FALSE,0,300)</f>
        <v>300</v>
      </c>
      <c r="BV19" s="298">
        <f>IF(BS19=FALSE,1,0.7)</f>
        <v>0.7</v>
      </c>
      <c r="BW19" s="298">
        <f>IF(BS19=FALSE,1,0.85)</f>
        <v>0.85</v>
      </c>
      <c r="BX19" s="298" t="b">
        <f t="shared" ref="BX19:BX43" si="10">IF(V19="",OR(P19&lt;=1,S19&lt;=1),OR(P19&lt;=1,V19&lt;=1))</f>
        <v>0</v>
      </c>
      <c r="BY19" s="298">
        <f>IF(BX19=TRUE,0.9,0)</f>
        <v>0</v>
      </c>
      <c r="BZ19" s="298" t="b">
        <f>IF(ISBLANK(W19),OR(R19&gt;=1250,U19&gt;=1250),OR(R19&gt;=1250,U19&gt;=1250,X19&gt;=1250))</f>
        <v>1</v>
      </c>
      <c r="CA19" s="298">
        <f>IF(BZ19=TRUE,-0.7,0)</f>
        <v>-0.7</v>
      </c>
      <c r="CB19" s="331"/>
      <c r="CH19" s="306" t="str">
        <f>IF(ISBLANK(G19),"",IF(ISBLANK($AH$8),IF(G19="R","39D 1978-2 !",IF(G19="S","39D 1978-2",IF(AND(G19="M",BT19="N"),"39D 1981 !",IF(AND(G19="M",BT19="J"),"58V 3210-Form R",IF(AND(G19="C",BT19="J"),"58V3210-FormS / 58V3210-FormE",IF(G19="B","59D 358 170 !",IF(AB19&gt;=5.5,"39D 1979-2 !","39D 1978-2"))))))),$AH$8))</f>
        <v>39D 1978-2</v>
      </c>
      <c r="CL19" s="306" t="str">
        <f>IF(ISBLANK(G19),"",IF(ISBLANK($AH$8),IF(G19="R","39D 1978-2 !",IF(G19="S","39D 1978-2",IF(AND(G19="M",BT19="N"),"39D 1981 !",IF(AND(G19="M",BT19="J"),"58V 3210-Form R",IF(AND(G19="C",BT19="J"),"58V3210-FormS / 58V3210-FormE",IF(G19="B","59D 358 170 !",IF(AE19&gt;=5.5,"39D 1979-2 !","39D 1978-2"))))))),$AH$8))</f>
        <v>39D 1978-2</v>
      </c>
    </row>
    <row r="20" spans="1:90" ht="33" customHeight="1">
      <c r="A20" s="923"/>
      <c r="B20" s="281"/>
      <c r="C20" s="332">
        <v>7.1153700000000004</v>
      </c>
      <c r="D20" s="333" t="s">
        <v>1938</v>
      </c>
      <c r="E20" s="334" t="s">
        <v>1188</v>
      </c>
      <c r="F20" s="335" t="s">
        <v>1935</v>
      </c>
      <c r="G20" s="336" t="s">
        <v>1936</v>
      </c>
      <c r="H20" s="337" t="s">
        <v>1937</v>
      </c>
      <c r="I20" s="479" t="s">
        <v>1188</v>
      </c>
      <c r="J20" s="338">
        <v>-37.57</v>
      </c>
      <c r="K20" s="339">
        <v>417.7</v>
      </c>
      <c r="L20" s="340">
        <v>192.6</v>
      </c>
      <c r="M20" s="341" t="s">
        <v>1930</v>
      </c>
      <c r="N20" s="342" t="s">
        <v>1931</v>
      </c>
      <c r="O20" s="343"/>
      <c r="P20" s="319">
        <v>1.5</v>
      </c>
      <c r="Q20" s="320" t="s">
        <v>905</v>
      </c>
      <c r="R20" s="344">
        <f>IF(AND(ISBLANK(P20),ISTEXT(Q20)),"t1?",IF(AND(ISBLANK(Q20),ISBLANK(P20)),"",VLOOKUP(BH20,Materialliste!$A$2:$B$1615,2,FALSE)))</f>
        <v>720</v>
      </c>
      <c r="S20" s="319">
        <v>2.1</v>
      </c>
      <c r="T20" s="320" t="s">
        <v>1129</v>
      </c>
      <c r="U20" s="345">
        <f>IF(AND(ISBLANK(S20),ISTEXT(T20)),"t2?",IF(AND(ISBLANK(T20),ISBLANK(S20)),"",VLOOKUP(BI20,Materialliste!$A$2:$B$1615,2,FALSE)))</f>
        <v>1250</v>
      </c>
      <c r="V20" s="319"/>
      <c r="W20" s="320"/>
      <c r="X20" s="345" t="str">
        <f>IF(AND(ISBLANK(V20),ISTEXT(W20)),"t3?",IF(AND(ISBLANK(W20),ISBLANK(V20)),"",VLOOKUP(BJ20,Materialliste!$A$2:$B$1615,2,FALSE)))</f>
        <v/>
      </c>
      <c r="Y20" s="443" t="s">
        <v>1925</v>
      </c>
      <c r="Z20" s="346">
        <f t="shared" si="0"/>
        <v>1.62</v>
      </c>
      <c r="AA20" s="347">
        <f t="shared" ref="AA20:AA43" si="11">IF(AND(ISNUMBER(R20),ISNUMBER(U20)),IF(ISTEXT(X20),(R20+U20)/(220*3*10)+0.9,(R20+U20+X20)/(220*3*10)+0.9),"?Re")</f>
        <v>1.1984848484848485</v>
      </c>
      <c r="AB20" s="454">
        <f t="shared" ref="AB20:AB43" si="12">IF(AND(BT20="J",G20="C",OR(Y20="J",Y20="N")),5,IF($E$6="DE",IF(OR(Y20="J",Y20="N"),IF(OR(G20="X",G20="C"),IF(Z20="BLECH?","BLECH?",IF(Y20="J",IF(Z20&lt;=2,((1.64*Z20+0.45)*AA20+0.21)+0.5,((1.3*Z20+0.7)*AA20+0.7)+0.5),IF(Z20&lt;=2,((1.64*Z20+0.45)*AA20+0.21),((1.3*Z20+0.7)*AA20+0.7)))),IF(OR(G20="R",G20="S"),0.6,IF(G20="B",0.8,IF(AND(G20="M",BT20="N"),1,IF(AND(G20="M",BT20="j"),1.8,""))))),"Klebstoff?"),IF(OR(Y20="J",Y20="N"),IF(OR(G20="X",G20="C"),IF(Z20="BLECH?","BLECH?",IF(Y20="J",IF(Z20&lt;=2,((1.64*Z20+0.45)*AA20+0.21)+0.5,((1.3*Z20+0.7)*AA20+0.7)+0.5),IF(Z20&lt;=2,((1.64*Z20+0.45)*AA20+0.21),((1.3*Z20+0.7)*AA20+0.7)))),IF(OR(G20="R",G20="S"),0.6,IF(G20="B",0.8,IF(AND(G20="M",BT20="N"),1,IF(AND(G20="M",BT20="j"),1.8,""))))),"Adhesive?")))</f>
        <v>3.9334527272727273</v>
      </c>
      <c r="AC20" s="348">
        <f t="shared" ref="AC20:AC43" si="13">IF(AND(BT20="J",OR(G20="C",G20="X")),39,IF(OR(G20="C",G20="X"),IF(Z20="BLECH?","",IF(AND(BX20=TRUE,BZ20=TRUE),IF(Z20&lt;=2,((1.13*Z20+7.1+BY20)+(1.13*Z20+7.1+CA20))/2*BW20,((1.5*Z20+5.8+BY20)+(1.5*Z20+5.8+CA20))/2*BW20),IF(Z20&lt;=2,(1.13*Z20+7.1+BY20+CA20)*BW20,(1.5*Z20+5.8+BY20+CA20)*BW20))),IF(OR(G20="B",G20="S"),6,IF(G20="R",7,IF(AND(G20="M",BT20="N"),4.3,IF(AND(G20="M",BT20="J"),"21",""))))))</f>
        <v>6.9960100000000001</v>
      </c>
      <c r="AD20" s="323">
        <f t="shared" si="1"/>
        <v>786.95652173913049</v>
      </c>
      <c r="AE20" s="349">
        <f t="shared" ref="AE20:AE43" si="14">IF(AND(BT20="J",OR(G20="C",G20="X")),AB20*1,IF(OR(G20="C",G20="X"),AB20*BV20,IF(ISBLANK(G20),AB20,AB20*1)))</f>
        <v>2.7534169090909089</v>
      </c>
      <c r="AF20" s="480">
        <f t="shared" ref="AF20:AF43" si="15">IF(G20="S",(IF($E$6="DE","siehe. Zeichn.", "as per drawing")),IF(OR(AND(G20="M",BT20="N"),G20="B"),1.6,IF(AND(G20="M",BT20="J"),2.5,IF(AND(G20="C",BT20="J",Y20="N",OR(P20&gt;=1.5,S20&gt;=1.5)),5*SQRT(MIN(P20,S20)),IF(AND(G20="C",BT20="J",Y20="N",P20&lt;1.5,S20&lt;1.5),4*SQRT(MIN(P20,S20)),IF(AND(G20="C",BT20="J",Y20="J",V20=0),4*SQRT(MIN(P20,S20)),IF(AND(G20="C",BT20="J",Y20="J",V20&gt;0),(IF($E$6="DE","siehe. Zeichn.", "as per drawing")),IF(P20=0,"",3.5*SQRT(MIN(P20,S20))))))))))</f>
        <v>4.2866070498705611</v>
      </c>
      <c r="AG20" s="482" t="str">
        <f t="shared" ref="AG20:AG43" si="16">IF(V20&gt;0,(IF(G20="S",(IF($E$6="DE","siehe. Zeichn.", "as per drawing")),IF(OR(AND(G20="M",BT20="N"),G20="B"),1.6,IF(AND(G20="M",BT20="J"),2.5,IF(AND(G20="C",BT20="J",Y20="N",OR(S20&gt;=1.5,V20&gt;=1.5)),5*SQRT(MIN(S20,V20)),IF(AND(G20="C",BT20="J",Y20="N",S20&lt;1.5,V20&lt;1.5),4*SQRT(MIN(S20,V20)),IF(AND(G20="C",BT20="J",Y20="J",V20&gt;0),(IF($E$6="DE","siehe. Zeichn.", "as per drawing")),3.5*SQRT(MIN(S20,V20))))))))),"")</f>
        <v/>
      </c>
      <c r="AH20" s="461" t="str">
        <f t="shared" si="2"/>
        <v>39D 1978-2</v>
      </c>
      <c r="AI20" s="350">
        <f t="shared" ref="AI20:AI43" si="17">IF(ISBLANK(G20),"",IF(ISNUMBER($AK$8),$AK$8,IF(G20="R",0,IF(G20="S",4,IF(AND(G20="M",BT20="N"),5,IF(AND(G20="M",BT20="J"),6,IF(AND(G20="C",BT20="J"),"12 *)",IF(G20="B",8,IF(Z20&gt;=2,8,6)))))))))</f>
        <v>6</v>
      </c>
      <c r="AJ20" s="350">
        <f t="shared" ref="AJ20:AJ43" si="18">IF(ISBLANK(G20),"",IF(ISNUMBER($AL$8),$AL$8,IF(G20="R",8,IF(G20="S",50,IF(AND(G20="M",BT20="N"),15,IF(AND(G20="M",BT20="J"),"15 *)",IF(AND(G20="C",BT20="J"),"25 *)",IF(G20="B",0,50))))))))</f>
        <v>50</v>
      </c>
      <c r="AK20" s="350">
        <f t="shared" ref="AK20:AK43" si="19">IF(ISBLANK(G20),"",IF(ISNUMBER($AM$8),$AM$8,IF(G20="R",0,IF(G20="S","-",IF(AND(G20="M",BT20="N"),5,IF(AND(G20="M",BT20="J"),6,IF(AND(G20="C",BT20="J"),"16 *)",IF(G20="B",8,IF(Z20&gt;=2,8,6)))))))))</f>
        <v>6</v>
      </c>
      <c r="AL20" s="351">
        <f t="shared" ref="AL20:AL43" si="20">IF(ISBLANK(G20),"",IF(ISNUMBER($AN$8),$AN$8,IF(G20="R",8,IF(G20="S","-",IF(AND(G20="M",BT20="N"),15,IF(AND(G20="M",BT20="J"),"50 *)",IF(AND(G20="C",BT20="J"),"150 *)",IF(G20="B",0,50))))))))</f>
        <v>50</v>
      </c>
      <c r="AM20" s="696"/>
      <c r="AN20" s="697"/>
      <c r="AO20" s="352"/>
      <c r="AP20" s="504"/>
      <c r="AQ20" s="353"/>
      <c r="AR20" s="353"/>
      <c r="AS20" s="353"/>
      <c r="AT20" s="353"/>
      <c r="AU20" s="353"/>
      <c r="AV20" s="353"/>
      <c r="AW20" s="353"/>
      <c r="AX20" s="353"/>
      <c r="AY20" s="353"/>
      <c r="AZ20" s="353"/>
      <c r="BA20" s="353"/>
      <c r="BB20" s="354"/>
      <c r="BC20" s="282"/>
      <c r="BE20" s="282"/>
      <c r="BF20" s="353" t="str">
        <f t="shared" ref="BF20:BF43" si="21">IF(OR(AND(V20&gt;=2,X20&gt;=1250,S20&gt;=2,U20&gt;=1250,P20&lt;=0.7),AND(S20&gt;=2,U20&gt;=1250,P20&gt;=2,R20&gt;=1250,V20&lt;=0.7)), "Ja","Nein")</f>
        <v>Nein</v>
      </c>
      <c r="BH20" s="473" t="str">
        <f t="shared" si="3"/>
        <v>CR570Y780T-CP-EG12/12</v>
      </c>
      <c r="BI20" s="473" t="str">
        <f t="shared" si="4"/>
        <v>TL 4225-AS30/30</v>
      </c>
      <c r="BJ20" s="473">
        <f t="shared" si="5"/>
        <v>0</v>
      </c>
      <c r="BM20" s="474">
        <f t="shared" si="6"/>
        <v>2.1</v>
      </c>
      <c r="BN20" s="475">
        <f t="shared" ref="BN20:BN43" si="22">LARGE(BO20:BQ20,2)</f>
        <v>1.5</v>
      </c>
      <c r="BO20" s="474">
        <f t="shared" si="7"/>
        <v>1.5</v>
      </c>
      <c r="BP20" s="474">
        <f t="shared" si="8"/>
        <v>2.1</v>
      </c>
      <c r="BQ20" s="474">
        <f t="shared" si="9"/>
        <v>0</v>
      </c>
      <c r="BR20" s="330"/>
      <c r="BS20" s="298" t="b">
        <f t="shared" ref="BS20:BS43" si="23">IF(ISBLANK(Q20)=TRUE,FALSE,(IF(V20="",OR(R20&gt;=1250,U20&gt;=1250),OR(R20&gt;=1250,X20&gt;=1250))))</f>
        <v>1</v>
      </c>
      <c r="BT20" s="282" t="str">
        <f>_xlfn.IFNA(IF(MATCH(Q20,Materialliste!$A$1563:$A$1615,0)&gt;=1,"J"),"N")</f>
        <v>N</v>
      </c>
      <c r="BU20" s="298">
        <f t="shared" ref="BU20:BU43" si="24">IF(BS20=FALSE,0,300)</f>
        <v>300</v>
      </c>
      <c r="BV20" s="298">
        <f t="shared" ref="BV20:BV43" si="25">IF(BS20=FALSE,1,0.7)</f>
        <v>0.7</v>
      </c>
      <c r="BW20" s="298">
        <f t="shared" ref="BW20:BW43" si="26">IF(BS20=FALSE,1,0.85)</f>
        <v>0.85</v>
      </c>
      <c r="BX20" s="298" t="b">
        <f t="shared" si="10"/>
        <v>0</v>
      </c>
      <c r="BY20" s="298">
        <f t="shared" ref="BY20:BY43" si="27">IF(BX20=TRUE,0.9,0)</f>
        <v>0</v>
      </c>
      <c r="BZ20" s="298" t="b">
        <f t="shared" ref="BZ20:BZ43" si="28">IF(ISBLANK(W20),OR(R20&gt;=1250,U20&gt;=1250),OR(R20&gt;=1250,U20&gt;=1250,X20&gt;=1250))</f>
        <v>1</v>
      </c>
      <c r="CA20" s="298">
        <f t="shared" ref="CA20:CA43" si="29">IF(BZ20=TRUE,-0.7,0)</f>
        <v>-0.7</v>
      </c>
      <c r="CB20" s="331"/>
      <c r="CH20" s="306" t="str">
        <f t="shared" ref="CH20:CH43" si="30">IF(ISBLANK(G20),"",IF(ISBLANK($AH$8),IF(G20="R","39D 1978-2 !",IF(G20="S","39D 1978-2",IF(AND(G20="M",BT20="N"),"39D 1981 !",IF(AND(G20="M",BT20="J"),"58V 3210-Form R",IF(AND(G20="C",BT20="J"),"58V3210-FormS / 58V3210-FormE",IF(G20="B","59D 358 170 !",IF(AB20&gt;=5.5,"39D 1979-2 !","39D 1978-2"))))))),$AH$8))</f>
        <v>39D 1978-2</v>
      </c>
      <c r="CL20" s="306" t="str">
        <f t="shared" ref="CL20:CL43" si="31">IF(ISBLANK(G20),"",IF(ISBLANK($AH$8),IF(G20="R","39D 1978-2 !",IF(G20="S","39D 1978-2",IF(AND(G20="M",BT20="N"),"39D 1981 !",IF(AND(G20="M",BT20="J"),"58V 3210-Form R",IF(AND(G20="C",BT20="J"),"58V3210-FormS / 58V3210-FormE",IF(G20="B","59D 358 170 !",IF(AE20&gt;=5.5,"39D 1979-2 !","39D 1978-2"))))))),$AH$8))</f>
        <v>39D 1978-2</v>
      </c>
    </row>
    <row r="21" spans="1:90" ht="33" customHeight="1">
      <c r="A21" s="923"/>
      <c r="B21" s="281"/>
      <c r="C21" s="332">
        <v>7.11538</v>
      </c>
      <c r="D21" s="333" t="s">
        <v>1939</v>
      </c>
      <c r="E21" s="334" t="s">
        <v>1188</v>
      </c>
      <c r="F21" s="335" t="s">
        <v>1935</v>
      </c>
      <c r="G21" s="336" t="s">
        <v>1936</v>
      </c>
      <c r="H21" s="337" t="s">
        <v>1937</v>
      </c>
      <c r="I21" s="479" t="s">
        <v>1188</v>
      </c>
      <c r="J21" s="338">
        <v>-85.78</v>
      </c>
      <c r="K21" s="339">
        <v>433.87</v>
      </c>
      <c r="L21" s="340">
        <v>244.6</v>
      </c>
      <c r="M21" s="341" t="s">
        <v>1930</v>
      </c>
      <c r="N21" s="342" t="s">
        <v>1931</v>
      </c>
      <c r="O21" s="343"/>
      <c r="P21" s="319">
        <v>1.5</v>
      </c>
      <c r="Q21" s="320" t="s">
        <v>905</v>
      </c>
      <c r="R21" s="355">
        <f>IF(AND(ISBLANK(P21),ISTEXT(Q21)),"t1?",IF(AND(ISBLANK(Q21),ISBLANK(P21)),"",VLOOKUP(BH21,Materialliste!$A$2:$B$1615,2,FALSE)))</f>
        <v>720</v>
      </c>
      <c r="S21" s="319">
        <v>2.1</v>
      </c>
      <c r="T21" s="320" t="s">
        <v>1129</v>
      </c>
      <c r="U21" s="355">
        <f>IF(AND(ISBLANK(S21),ISTEXT(T21)),"t2?",IF(AND(ISBLANK(T21),ISBLANK(S21)),"",VLOOKUP(BI21,Materialliste!$A$2:$B$1615,2,FALSE)))</f>
        <v>1250</v>
      </c>
      <c r="V21" s="319"/>
      <c r="W21" s="320"/>
      <c r="X21" s="355" t="str">
        <f>IF(AND(ISBLANK(V21),ISTEXT(W21)),"t3?",IF(AND(ISBLANK(W21),ISBLANK(V21)),"",VLOOKUP(BJ21,Materialliste!$A$2:$B$1615,2,FALSE)))</f>
        <v/>
      </c>
      <c r="Y21" s="443" t="s">
        <v>1925</v>
      </c>
      <c r="Z21" s="346">
        <f t="shared" si="0"/>
        <v>1.62</v>
      </c>
      <c r="AA21" s="347">
        <f t="shared" si="11"/>
        <v>1.1984848484848485</v>
      </c>
      <c r="AB21" s="454">
        <f t="shared" si="12"/>
        <v>3.9334527272727273</v>
      </c>
      <c r="AC21" s="348">
        <f t="shared" si="13"/>
        <v>6.9960100000000001</v>
      </c>
      <c r="AD21" s="323">
        <f t="shared" si="1"/>
        <v>786.95652173913049</v>
      </c>
      <c r="AE21" s="349">
        <f t="shared" si="14"/>
        <v>2.7534169090909089</v>
      </c>
      <c r="AF21" s="480">
        <f t="shared" si="15"/>
        <v>4.2866070498705611</v>
      </c>
      <c r="AG21" s="482" t="str">
        <f t="shared" si="16"/>
        <v/>
      </c>
      <c r="AH21" s="461" t="str">
        <f t="shared" si="2"/>
        <v>39D 1978-2</v>
      </c>
      <c r="AI21" s="350">
        <f t="shared" si="17"/>
        <v>6</v>
      </c>
      <c r="AJ21" s="350">
        <f t="shared" si="18"/>
        <v>50</v>
      </c>
      <c r="AK21" s="350">
        <f t="shared" si="19"/>
        <v>6</v>
      </c>
      <c r="AL21" s="351">
        <f t="shared" si="20"/>
        <v>50</v>
      </c>
      <c r="AM21" s="696"/>
      <c r="AN21" s="697"/>
      <c r="AO21" s="352"/>
      <c r="AP21" s="504"/>
      <c r="AQ21" s="353"/>
      <c r="AR21" s="353"/>
      <c r="AS21" s="353"/>
      <c r="AT21" s="353"/>
      <c r="AU21" s="353"/>
      <c r="AV21" s="353"/>
      <c r="AW21" s="353"/>
      <c r="AX21" s="353"/>
      <c r="AY21" s="353"/>
      <c r="AZ21" s="353"/>
      <c r="BA21" s="353"/>
      <c r="BB21" s="354"/>
      <c r="BC21" s="282"/>
      <c r="BE21" s="282"/>
      <c r="BF21" s="353" t="str">
        <f t="shared" si="21"/>
        <v>Nein</v>
      </c>
      <c r="BH21" s="473" t="str">
        <f t="shared" si="3"/>
        <v>CR570Y780T-CP-EG12/12</v>
      </c>
      <c r="BI21" s="473" t="str">
        <f t="shared" si="4"/>
        <v>TL 4225-AS30/30</v>
      </c>
      <c r="BJ21" s="473">
        <f t="shared" si="5"/>
        <v>0</v>
      </c>
      <c r="BM21" s="474">
        <f t="shared" si="6"/>
        <v>2.1</v>
      </c>
      <c r="BN21" s="475">
        <f t="shared" si="22"/>
        <v>1.5</v>
      </c>
      <c r="BO21" s="474">
        <f t="shared" si="7"/>
        <v>1.5</v>
      </c>
      <c r="BP21" s="474">
        <f t="shared" si="8"/>
        <v>2.1</v>
      </c>
      <c r="BQ21" s="474">
        <f t="shared" si="9"/>
        <v>0</v>
      </c>
      <c r="BR21" s="330"/>
      <c r="BS21" s="298" t="b">
        <f t="shared" si="23"/>
        <v>1</v>
      </c>
      <c r="BT21" s="282" t="str">
        <f>_xlfn.IFNA(IF(MATCH(Q21,Materialliste!$A$1563:$A$1615,0)&gt;=1,"J"),"N")</f>
        <v>N</v>
      </c>
      <c r="BU21" s="298">
        <f t="shared" si="24"/>
        <v>300</v>
      </c>
      <c r="BV21" s="298">
        <f t="shared" si="25"/>
        <v>0.7</v>
      </c>
      <c r="BW21" s="298">
        <f t="shared" si="26"/>
        <v>0.85</v>
      </c>
      <c r="BX21" s="298" t="b">
        <f t="shared" si="10"/>
        <v>0</v>
      </c>
      <c r="BY21" s="298">
        <f t="shared" si="27"/>
        <v>0</v>
      </c>
      <c r="BZ21" s="298" t="b">
        <f t="shared" si="28"/>
        <v>1</v>
      </c>
      <c r="CA21" s="298">
        <f t="shared" si="29"/>
        <v>-0.7</v>
      </c>
      <c r="CB21" s="331"/>
      <c r="CH21" s="306" t="str">
        <f t="shared" si="30"/>
        <v>39D 1978-2</v>
      </c>
      <c r="CL21" s="306" t="str">
        <f t="shared" si="31"/>
        <v>39D 1978-2</v>
      </c>
    </row>
    <row r="22" spans="1:90" ht="33" customHeight="1">
      <c r="A22" s="923"/>
      <c r="B22" s="281"/>
      <c r="C22" s="332">
        <v>7.1153899999999997</v>
      </c>
      <c r="D22" s="333" t="s">
        <v>1940</v>
      </c>
      <c r="E22" s="334" t="s">
        <v>1188</v>
      </c>
      <c r="F22" s="335" t="s">
        <v>1935</v>
      </c>
      <c r="G22" s="336" t="s">
        <v>1936</v>
      </c>
      <c r="H22" s="337" t="s">
        <v>1937</v>
      </c>
      <c r="I22" s="479" t="s">
        <v>1188</v>
      </c>
      <c r="J22" s="338">
        <v>-91.78</v>
      </c>
      <c r="K22" s="339">
        <v>435.83</v>
      </c>
      <c r="L22" s="340">
        <v>184.15</v>
      </c>
      <c r="M22" s="341" t="s">
        <v>1932</v>
      </c>
      <c r="N22" s="342" t="s">
        <v>1931</v>
      </c>
      <c r="O22" s="343" t="s">
        <v>1930</v>
      </c>
      <c r="P22" s="319">
        <v>3</v>
      </c>
      <c r="Q22" s="320" t="s">
        <v>600</v>
      </c>
      <c r="R22" s="355">
        <f>IF(AND(ISBLANK(P22),ISTEXT(Q22)),"t1?",IF(AND(ISBLANK(Q22),ISBLANK(P22)),"",VLOOKUP(BH22,Materialliste!$A$2:$B$1615,2,FALSE)))</f>
        <v>350</v>
      </c>
      <c r="S22" s="319">
        <v>2.1</v>
      </c>
      <c r="T22" s="320" t="s">
        <v>1129</v>
      </c>
      <c r="U22" s="355">
        <f>IF(AND(ISBLANK(S22),ISTEXT(T22)),"t2?",IF(AND(ISBLANK(T22),ISBLANK(S22)),"",VLOOKUP(BI22,Materialliste!$A$2:$B$1615,2,FALSE)))</f>
        <v>1250</v>
      </c>
      <c r="V22" s="319">
        <v>1.5</v>
      </c>
      <c r="W22" s="320" t="s">
        <v>905</v>
      </c>
      <c r="X22" s="355">
        <f>IF(AND(ISBLANK(V22),ISTEXT(W22)),"t3?",IF(AND(ISBLANK(W22),ISBLANK(V22)),"",VLOOKUP(BJ22,Materialliste!$A$2:$B$1615,2,FALSE)))</f>
        <v>720</v>
      </c>
      <c r="Y22" s="443" t="s">
        <v>1925</v>
      </c>
      <c r="Z22" s="346">
        <f t="shared" si="0"/>
        <v>2.2800000000000002</v>
      </c>
      <c r="AA22" s="347">
        <f t="shared" si="11"/>
        <v>1.2515151515151515</v>
      </c>
      <c r="AB22" s="454">
        <f t="shared" si="12"/>
        <v>5.285551515151516</v>
      </c>
      <c r="AC22" s="348">
        <f t="shared" si="13"/>
        <v>8.5200000000000014</v>
      </c>
      <c r="AD22" s="323">
        <f t="shared" si="1"/>
        <v>878.26086956521726</v>
      </c>
      <c r="AE22" s="349">
        <f t="shared" si="14"/>
        <v>5.285551515151516</v>
      </c>
      <c r="AF22" s="480">
        <f t="shared" si="15"/>
        <v>5.0719818611663037</v>
      </c>
      <c r="AG22" s="482">
        <f t="shared" si="16"/>
        <v>4.2866070498705611</v>
      </c>
      <c r="AH22" s="461" t="str">
        <f t="shared" si="2"/>
        <v>39D 1978-2</v>
      </c>
      <c r="AI22" s="350">
        <f t="shared" si="17"/>
        <v>8</v>
      </c>
      <c r="AJ22" s="350">
        <f t="shared" si="18"/>
        <v>50</v>
      </c>
      <c r="AK22" s="350">
        <f t="shared" si="19"/>
        <v>8</v>
      </c>
      <c r="AL22" s="351">
        <f t="shared" si="20"/>
        <v>50</v>
      </c>
      <c r="AM22" s="696"/>
      <c r="AN22" s="697"/>
      <c r="AO22" s="352"/>
      <c r="AP22" s="504"/>
      <c r="AQ22" s="353"/>
      <c r="AR22" s="353"/>
      <c r="AS22" s="353"/>
      <c r="AT22" s="353"/>
      <c r="AU22" s="353"/>
      <c r="AV22" s="353"/>
      <c r="AW22" s="353"/>
      <c r="AX22" s="353"/>
      <c r="AY22" s="353"/>
      <c r="AZ22" s="353"/>
      <c r="BA22" s="353"/>
      <c r="BB22" s="354"/>
      <c r="BC22" s="282"/>
      <c r="BE22" s="282"/>
      <c r="BF22" s="353" t="str">
        <f t="shared" si="21"/>
        <v>Nein</v>
      </c>
      <c r="BH22" s="473" t="str">
        <f t="shared" si="3"/>
        <v>CR270LA-EG12/12</v>
      </c>
      <c r="BI22" s="473" t="str">
        <f t="shared" si="4"/>
        <v>TL 4225-AS30/30</v>
      </c>
      <c r="BJ22" s="473" t="str">
        <f t="shared" si="5"/>
        <v>CR570Y780T-CP-EG12/12</v>
      </c>
      <c r="BM22" s="474">
        <f t="shared" si="6"/>
        <v>3</v>
      </c>
      <c r="BN22" s="475">
        <f t="shared" si="22"/>
        <v>2.1</v>
      </c>
      <c r="BO22" s="474">
        <f t="shared" si="7"/>
        <v>3</v>
      </c>
      <c r="BP22" s="474">
        <f t="shared" si="8"/>
        <v>2.1</v>
      </c>
      <c r="BQ22" s="474">
        <f t="shared" si="9"/>
        <v>1.5</v>
      </c>
      <c r="BR22" s="330"/>
      <c r="BS22" s="298" t="b">
        <f t="shared" si="23"/>
        <v>0</v>
      </c>
      <c r="BT22" s="282" t="str">
        <f>_xlfn.IFNA(IF(MATCH(Q22,Materialliste!$A$1563:$A$1615,0)&gt;=1,"J"),"N")</f>
        <v>N</v>
      </c>
      <c r="BU22" s="298">
        <f t="shared" si="24"/>
        <v>0</v>
      </c>
      <c r="BV22" s="298">
        <f t="shared" si="25"/>
        <v>1</v>
      </c>
      <c r="BW22" s="298">
        <f t="shared" si="26"/>
        <v>1</v>
      </c>
      <c r="BX22" s="298" t="b">
        <f t="shared" si="10"/>
        <v>0</v>
      </c>
      <c r="BY22" s="298">
        <f t="shared" si="27"/>
        <v>0</v>
      </c>
      <c r="BZ22" s="298" t="b">
        <f t="shared" si="28"/>
        <v>1</v>
      </c>
      <c r="CA22" s="298">
        <f t="shared" si="29"/>
        <v>-0.7</v>
      </c>
      <c r="CB22" s="331"/>
      <c r="CH22" s="306" t="str">
        <f t="shared" si="30"/>
        <v>39D 1978-2</v>
      </c>
      <c r="CL22" s="306" t="str">
        <f t="shared" si="31"/>
        <v>39D 1978-2</v>
      </c>
    </row>
    <row r="23" spans="1:90" ht="33" customHeight="1">
      <c r="A23" s="923"/>
      <c r="B23" s="281"/>
      <c r="C23" s="510">
        <v>7.1154000000000002</v>
      </c>
      <c r="D23" s="333" t="s">
        <v>1941</v>
      </c>
      <c r="E23" s="334" t="s">
        <v>1188</v>
      </c>
      <c r="F23" s="335" t="s">
        <v>1935</v>
      </c>
      <c r="G23" s="336" t="s">
        <v>1936</v>
      </c>
      <c r="H23" s="337" t="s">
        <v>1937</v>
      </c>
      <c r="I23" s="479" t="s">
        <v>1188</v>
      </c>
      <c r="J23" s="338">
        <v>-167.99</v>
      </c>
      <c r="K23" s="339">
        <v>453.66</v>
      </c>
      <c r="L23" s="340">
        <v>186.56</v>
      </c>
      <c r="M23" s="342" t="s">
        <v>1928</v>
      </c>
      <c r="N23" s="342" t="s">
        <v>1929</v>
      </c>
      <c r="O23" s="342"/>
      <c r="P23" s="319">
        <v>2.1</v>
      </c>
      <c r="Q23" s="320" t="s">
        <v>1129</v>
      </c>
      <c r="R23" s="355">
        <f>IF(AND(ISBLANK(P23),ISTEXT(Q23)),"t1?",IF(AND(ISBLANK(Q23),ISBLANK(P23)),"",VLOOKUP(BH23,Materialliste!$A$2:$B$1615,2,FALSE)))</f>
        <v>1250</v>
      </c>
      <c r="S23" s="319">
        <v>1.4</v>
      </c>
      <c r="T23" s="320" t="s">
        <v>908</v>
      </c>
      <c r="U23" s="355">
        <f>IF(AND(ISBLANK(S23),ISTEXT(T23)),"t2?",IF(AND(ISBLANK(T23),ISBLANK(S23)),"",VLOOKUP(BI23,Materialliste!$A$2:$B$1615,2,FALSE)))</f>
        <v>720</v>
      </c>
      <c r="V23" s="319"/>
      <c r="W23" s="320"/>
      <c r="X23" s="355" t="str">
        <f>IF(AND(ISBLANK(V23),ISTEXT(W23)),"t3?",IF(AND(ISBLANK(W23),ISBLANK(V23)),"",VLOOKUP(BJ23,Materialliste!$A$2:$B$1615,2,FALSE)))</f>
        <v/>
      </c>
      <c r="Y23" s="443" t="s">
        <v>1925</v>
      </c>
      <c r="Z23" s="346">
        <f t="shared" si="0"/>
        <v>1.54</v>
      </c>
      <c r="AA23" s="347">
        <f t="shared" si="11"/>
        <v>1.1984848484848485</v>
      </c>
      <c r="AB23" s="454">
        <f t="shared" si="12"/>
        <v>3.7762115151515152</v>
      </c>
      <c r="AC23" s="348">
        <f t="shared" si="13"/>
        <v>6.9191700000000003</v>
      </c>
      <c r="AD23" s="323">
        <f t="shared" si="1"/>
        <v>773.91304347826087</v>
      </c>
      <c r="AE23" s="349">
        <f t="shared" si="14"/>
        <v>2.6433480606060606</v>
      </c>
      <c r="AF23" s="480">
        <f t="shared" si="15"/>
        <v>4.141255848169731</v>
      </c>
      <c r="AG23" s="482" t="str">
        <f t="shared" si="16"/>
        <v/>
      </c>
      <c r="AH23" s="461" t="str">
        <f t="shared" si="2"/>
        <v>39D 1978-2</v>
      </c>
      <c r="AI23" s="350">
        <f t="shared" si="17"/>
        <v>6</v>
      </c>
      <c r="AJ23" s="350">
        <f t="shared" si="18"/>
        <v>50</v>
      </c>
      <c r="AK23" s="350">
        <f t="shared" si="19"/>
        <v>6</v>
      </c>
      <c r="AL23" s="351">
        <f t="shared" si="20"/>
        <v>50</v>
      </c>
      <c r="AM23" s="696"/>
      <c r="AN23" s="697"/>
      <c r="AO23" s="352"/>
      <c r="AP23" s="504"/>
      <c r="AQ23" s="353"/>
      <c r="AR23" s="353"/>
      <c r="AS23" s="353"/>
      <c r="AT23" s="353"/>
      <c r="AU23" s="353"/>
      <c r="AV23" s="353"/>
      <c r="AW23" s="353"/>
      <c r="AX23" s="353"/>
      <c r="AY23" s="353"/>
      <c r="AZ23" s="353"/>
      <c r="BA23" s="353"/>
      <c r="BB23" s="354"/>
      <c r="BC23" s="282"/>
      <c r="BE23" s="282"/>
      <c r="BF23" s="353" t="str">
        <f t="shared" si="21"/>
        <v>Nein</v>
      </c>
      <c r="BH23" s="473" t="str">
        <f t="shared" si="3"/>
        <v>TL 4225-AS30/30</v>
      </c>
      <c r="BI23" s="473" t="str">
        <f t="shared" si="4"/>
        <v>CR570Y780T-CP-GI40/40</v>
      </c>
      <c r="BJ23" s="473">
        <f t="shared" si="5"/>
        <v>0</v>
      </c>
      <c r="BM23" s="474">
        <f t="shared" si="6"/>
        <v>2.1</v>
      </c>
      <c r="BN23" s="475">
        <f>LARGE(BO23:BQ23,2)</f>
        <v>1.4</v>
      </c>
      <c r="BO23" s="474">
        <f t="shared" si="7"/>
        <v>2.1</v>
      </c>
      <c r="BP23" s="474">
        <f t="shared" si="8"/>
        <v>1.4</v>
      </c>
      <c r="BQ23" s="474">
        <f t="shared" si="9"/>
        <v>0</v>
      </c>
      <c r="BR23" s="330"/>
      <c r="BS23" s="298" t="b">
        <f t="shared" si="23"/>
        <v>1</v>
      </c>
      <c r="BT23" s="282" t="str">
        <f>_xlfn.IFNA(IF(MATCH(Q23,Materialliste!$A$1563:$A$1615,0)&gt;=1,"J"),"N")</f>
        <v>N</v>
      </c>
      <c r="BU23" s="298">
        <f>IF(BS23=FALSE,0,300)</f>
        <v>300</v>
      </c>
      <c r="BV23" s="298">
        <f>IF(BS23=FALSE,1,0.7)</f>
        <v>0.7</v>
      </c>
      <c r="BW23" s="298">
        <f>IF(BS23=FALSE,1,0.85)</f>
        <v>0.85</v>
      </c>
      <c r="BX23" s="298" t="b">
        <f t="shared" si="10"/>
        <v>0</v>
      </c>
      <c r="BY23" s="298">
        <f>IF(BX23=TRUE,0.9,0)</f>
        <v>0</v>
      </c>
      <c r="BZ23" s="298" t="b">
        <f t="shared" si="28"/>
        <v>1</v>
      </c>
      <c r="CA23" s="298">
        <f>IF(BZ23=TRUE,-0.7,0)</f>
        <v>-0.7</v>
      </c>
      <c r="CB23" s="331"/>
      <c r="CH23" s="306" t="str">
        <f t="shared" si="30"/>
        <v>39D 1978-2</v>
      </c>
      <c r="CL23" s="306" t="str">
        <f t="shared" si="31"/>
        <v>39D 1978-2</v>
      </c>
    </row>
    <row r="24" spans="1:90" ht="33" customHeight="1">
      <c r="A24" s="923"/>
      <c r="B24" s="281"/>
      <c r="C24" s="332">
        <v>7.1154099999999998</v>
      </c>
      <c r="D24" s="333" t="s">
        <v>1942</v>
      </c>
      <c r="E24" s="334" t="s">
        <v>1188</v>
      </c>
      <c r="F24" s="335" t="s">
        <v>1935</v>
      </c>
      <c r="G24" s="336" t="s">
        <v>1936</v>
      </c>
      <c r="H24" s="337" t="s">
        <v>1937</v>
      </c>
      <c r="I24" s="479" t="s">
        <v>1188</v>
      </c>
      <c r="J24" s="338">
        <v>-113.26</v>
      </c>
      <c r="K24" s="339">
        <v>442.41</v>
      </c>
      <c r="L24" s="340">
        <v>246.96</v>
      </c>
      <c r="M24" s="342" t="s">
        <v>1928</v>
      </c>
      <c r="N24" s="342" t="s">
        <v>1929</v>
      </c>
      <c r="O24" s="342"/>
      <c r="P24" s="319">
        <v>2.1</v>
      </c>
      <c r="Q24" s="320" t="s">
        <v>1129</v>
      </c>
      <c r="R24" s="355">
        <f>IF(AND(ISBLANK(P24),ISTEXT(Q24)),"t1?",IF(AND(ISBLANK(Q24),ISBLANK(P24)),"",VLOOKUP(BH24,Materialliste!$A$2:$B$1615,2,FALSE)))</f>
        <v>1250</v>
      </c>
      <c r="S24" s="319">
        <v>1.4</v>
      </c>
      <c r="T24" s="320" t="s">
        <v>908</v>
      </c>
      <c r="U24" s="355">
        <f>IF(AND(ISBLANK(S24),ISTEXT(T24)),"t2?",IF(AND(ISBLANK(T24),ISBLANK(S24)),"",VLOOKUP(BI24,Materialliste!$A$2:$B$1615,2,FALSE)))</f>
        <v>720</v>
      </c>
      <c r="V24" s="319"/>
      <c r="W24" s="320"/>
      <c r="X24" s="355" t="str">
        <f>IF(AND(ISBLANK(V24),ISTEXT(W24)),"t3?",IF(AND(ISBLANK(W24),ISBLANK(V24)),"",VLOOKUP(BJ24,Materialliste!$A$2:$B$1615,2,FALSE)))</f>
        <v/>
      </c>
      <c r="Y24" s="443" t="s">
        <v>1925</v>
      </c>
      <c r="Z24" s="346">
        <f t="shared" si="0"/>
        <v>1.54</v>
      </c>
      <c r="AA24" s="347">
        <f t="shared" si="11"/>
        <v>1.1984848484848485</v>
      </c>
      <c r="AB24" s="454">
        <f t="shared" si="12"/>
        <v>3.7762115151515152</v>
      </c>
      <c r="AC24" s="348">
        <f t="shared" si="13"/>
        <v>6.9191700000000003</v>
      </c>
      <c r="AD24" s="323">
        <f t="shared" si="1"/>
        <v>773.91304347826087</v>
      </c>
      <c r="AE24" s="349">
        <f t="shared" si="14"/>
        <v>2.6433480606060606</v>
      </c>
      <c r="AF24" s="480">
        <f t="shared" si="15"/>
        <v>4.141255848169731</v>
      </c>
      <c r="AG24" s="482" t="str">
        <f t="shared" si="16"/>
        <v/>
      </c>
      <c r="AH24" s="461" t="str">
        <f t="shared" si="2"/>
        <v>39D 1978-2</v>
      </c>
      <c r="AI24" s="350">
        <f t="shared" si="17"/>
        <v>6</v>
      </c>
      <c r="AJ24" s="350">
        <f t="shared" si="18"/>
        <v>50</v>
      </c>
      <c r="AK24" s="350">
        <f t="shared" si="19"/>
        <v>6</v>
      </c>
      <c r="AL24" s="351">
        <f t="shared" si="20"/>
        <v>50</v>
      </c>
      <c r="AM24" s="696"/>
      <c r="AN24" s="697"/>
      <c r="AO24" s="352"/>
      <c r="AP24" s="504"/>
      <c r="AQ24" s="353"/>
      <c r="AR24" s="353"/>
      <c r="AS24" s="353"/>
      <c r="AT24" s="353"/>
      <c r="AU24" s="353"/>
      <c r="AV24" s="353"/>
      <c r="AW24" s="353"/>
      <c r="AX24" s="353"/>
      <c r="AY24" s="353"/>
      <c r="AZ24" s="353"/>
      <c r="BA24" s="353"/>
      <c r="BB24" s="354"/>
      <c r="BC24" s="282"/>
      <c r="BE24" s="282"/>
      <c r="BF24" s="353" t="str">
        <f t="shared" si="21"/>
        <v>Nein</v>
      </c>
      <c r="BH24" s="473" t="str">
        <f t="shared" si="3"/>
        <v>TL 4225-AS30/30</v>
      </c>
      <c r="BI24" s="473" t="str">
        <f t="shared" si="4"/>
        <v>CR570Y780T-CP-GI40/40</v>
      </c>
      <c r="BJ24" s="473">
        <f t="shared" si="5"/>
        <v>0</v>
      </c>
      <c r="BM24" s="474">
        <f t="shared" si="6"/>
        <v>2.1</v>
      </c>
      <c r="BN24" s="475">
        <f t="shared" si="22"/>
        <v>1.4</v>
      </c>
      <c r="BO24" s="474">
        <f t="shared" si="7"/>
        <v>2.1</v>
      </c>
      <c r="BP24" s="474">
        <f t="shared" si="8"/>
        <v>1.4</v>
      </c>
      <c r="BQ24" s="474">
        <f t="shared" si="9"/>
        <v>0</v>
      </c>
      <c r="BR24" s="330"/>
      <c r="BS24" s="298" t="b">
        <f t="shared" si="23"/>
        <v>1</v>
      </c>
      <c r="BT24" s="282" t="str">
        <f>_xlfn.IFNA(IF(MATCH(Q24,Materialliste!$A$1563:$A$1615,0)&gt;=1,"J"),"N")</f>
        <v>N</v>
      </c>
      <c r="BU24" s="298">
        <f t="shared" si="24"/>
        <v>300</v>
      </c>
      <c r="BV24" s="298">
        <f t="shared" si="25"/>
        <v>0.7</v>
      </c>
      <c r="BW24" s="298">
        <f t="shared" si="26"/>
        <v>0.85</v>
      </c>
      <c r="BX24" s="298" t="b">
        <f t="shared" si="10"/>
        <v>0</v>
      </c>
      <c r="BY24" s="298">
        <f t="shared" si="27"/>
        <v>0</v>
      </c>
      <c r="BZ24" s="298" t="b">
        <f t="shared" si="28"/>
        <v>1</v>
      </c>
      <c r="CA24" s="298">
        <f t="shared" si="29"/>
        <v>-0.7</v>
      </c>
      <c r="CB24" s="331"/>
      <c r="CH24" s="306" t="str">
        <f t="shared" si="30"/>
        <v>39D 1978-2</v>
      </c>
      <c r="CL24" s="306" t="str">
        <f t="shared" si="31"/>
        <v>39D 1978-2</v>
      </c>
    </row>
    <row r="25" spans="1:90" ht="33" customHeight="1">
      <c r="A25" s="923"/>
      <c r="B25" s="281"/>
      <c r="C25" s="332"/>
      <c r="D25" s="333"/>
      <c r="E25" s="334"/>
      <c r="F25" s="335"/>
      <c r="G25" s="336"/>
      <c r="H25" s="337"/>
      <c r="I25" s="479"/>
      <c r="J25" s="338"/>
      <c r="K25" s="339"/>
      <c r="L25" s="340"/>
      <c r="M25" s="342"/>
      <c r="N25" s="342"/>
      <c r="O25" s="342"/>
      <c r="P25" s="319"/>
      <c r="Q25" s="320"/>
      <c r="R25" s="355" t="str">
        <f>IF(AND(ISBLANK(P25),ISTEXT(Q25)),"t1?",IF(AND(ISBLANK(Q25),ISBLANK(P25)),"",VLOOKUP(BH25,Materialliste!$A$2:$B$1615,2,FALSE)))</f>
        <v/>
      </c>
      <c r="S25" s="319"/>
      <c r="T25" s="320"/>
      <c r="U25" s="355" t="str">
        <f>IF(AND(ISBLANK(S25),ISTEXT(T25)),"t2?",IF(AND(ISBLANK(T25),ISBLANK(S25)),"",VLOOKUP(BI25,Materialliste!$A$2:$B$1615,2,FALSE)))</f>
        <v/>
      </c>
      <c r="V25" s="319"/>
      <c r="W25" s="320"/>
      <c r="X25" s="355" t="str">
        <f>IF(AND(ISBLANK(V25),ISTEXT(W25)),"t3?",IF(AND(ISBLANK(W25),ISBLANK(V25)),"",VLOOKUP(BJ25,Materialliste!$A$2:$B$1615,2,FALSE)))</f>
        <v/>
      </c>
      <c r="Y25" s="443"/>
      <c r="Z25" s="346" t="str">
        <f t="shared" si="0"/>
        <v>Sheet?</v>
      </c>
      <c r="AA25" s="347" t="str">
        <f t="shared" si="11"/>
        <v>?Re</v>
      </c>
      <c r="AB25" s="454" t="str">
        <f t="shared" si="12"/>
        <v>Adhesive?</v>
      </c>
      <c r="AC25" s="348" t="str">
        <f t="shared" si="13"/>
        <v/>
      </c>
      <c r="AD25" s="323" t="str">
        <f t="shared" si="1"/>
        <v/>
      </c>
      <c r="AE25" s="349" t="str">
        <f t="shared" si="14"/>
        <v>Adhesive?</v>
      </c>
      <c r="AF25" s="480" t="str">
        <f t="shared" si="15"/>
        <v/>
      </c>
      <c r="AG25" s="482" t="str">
        <f t="shared" si="16"/>
        <v/>
      </c>
      <c r="AH25" s="461" t="str">
        <f t="shared" si="2"/>
        <v/>
      </c>
      <c r="AI25" s="350" t="str">
        <f t="shared" si="17"/>
        <v/>
      </c>
      <c r="AJ25" s="350" t="str">
        <f t="shared" si="18"/>
        <v/>
      </c>
      <c r="AK25" s="350" t="str">
        <f t="shared" si="19"/>
        <v/>
      </c>
      <c r="AL25" s="351" t="str">
        <f t="shared" si="20"/>
        <v/>
      </c>
      <c r="AM25" s="696"/>
      <c r="AN25" s="697"/>
      <c r="AO25" s="352"/>
      <c r="AP25" s="504"/>
      <c r="AQ25" s="353"/>
      <c r="AR25" s="353"/>
      <c r="AS25" s="353"/>
      <c r="AT25" s="353"/>
      <c r="AU25" s="353"/>
      <c r="AV25" s="353"/>
      <c r="AW25" s="353"/>
      <c r="AX25" s="353"/>
      <c r="AY25" s="353"/>
      <c r="AZ25" s="353"/>
      <c r="BA25" s="353"/>
      <c r="BB25" s="354"/>
      <c r="BC25" s="282"/>
      <c r="BE25" s="282"/>
      <c r="BF25" s="353" t="str">
        <f t="shared" si="21"/>
        <v>Nein</v>
      </c>
      <c r="BH25" s="473">
        <f t="shared" si="3"/>
        <v>0</v>
      </c>
      <c r="BI25" s="473">
        <f t="shared" si="4"/>
        <v>0</v>
      </c>
      <c r="BJ25" s="473">
        <f t="shared" si="5"/>
        <v>0</v>
      </c>
      <c r="BM25" s="474">
        <f t="shared" si="6"/>
        <v>0</v>
      </c>
      <c r="BN25" s="475">
        <f t="shared" si="22"/>
        <v>0</v>
      </c>
      <c r="BO25" s="474">
        <f t="shared" si="7"/>
        <v>0</v>
      </c>
      <c r="BP25" s="474">
        <f t="shared" si="8"/>
        <v>0</v>
      </c>
      <c r="BQ25" s="474">
        <f t="shared" si="9"/>
        <v>0</v>
      </c>
      <c r="BR25" s="330"/>
      <c r="BS25" s="298" t="b">
        <f t="shared" si="23"/>
        <v>0</v>
      </c>
      <c r="BT25" s="282" t="str">
        <f>_xlfn.IFNA(IF(MATCH(Q25,Materialliste!$A$1563:$A$1615,0)&gt;=1,"J"),"N")</f>
        <v>N</v>
      </c>
      <c r="BU25" s="298">
        <f t="shared" si="24"/>
        <v>0</v>
      </c>
      <c r="BV25" s="298">
        <f t="shared" si="25"/>
        <v>1</v>
      </c>
      <c r="BW25" s="298">
        <f t="shared" si="26"/>
        <v>1</v>
      </c>
      <c r="BX25" s="298" t="b">
        <f t="shared" si="10"/>
        <v>1</v>
      </c>
      <c r="BY25" s="298">
        <f t="shared" si="27"/>
        <v>0.9</v>
      </c>
      <c r="BZ25" s="298" t="b">
        <f t="shared" si="28"/>
        <v>1</v>
      </c>
      <c r="CA25" s="298">
        <f t="shared" si="29"/>
        <v>-0.7</v>
      </c>
      <c r="CB25" s="331"/>
      <c r="CH25" s="306" t="str">
        <f t="shared" si="30"/>
        <v/>
      </c>
      <c r="CL25" s="306" t="str">
        <f t="shared" si="31"/>
        <v/>
      </c>
    </row>
    <row r="26" spans="1:90" ht="33" customHeight="1">
      <c r="A26" s="923"/>
      <c r="B26" s="281"/>
      <c r="C26" s="332"/>
      <c r="D26" s="333"/>
      <c r="E26" s="334"/>
      <c r="F26" s="335"/>
      <c r="G26" s="336"/>
      <c r="H26" s="337"/>
      <c r="I26" s="479"/>
      <c r="J26" s="338"/>
      <c r="K26" s="339"/>
      <c r="L26" s="340"/>
      <c r="M26" s="342"/>
      <c r="N26" s="342"/>
      <c r="O26" s="342"/>
      <c r="P26" s="319"/>
      <c r="Q26" s="320"/>
      <c r="R26" s="355" t="str">
        <f>IF(AND(ISBLANK(P26),ISTEXT(Q26)),"t1?",IF(AND(ISBLANK(Q26),ISBLANK(P26)),"",VLOOKUP(BH26,Materialliste!$A$2:$B$1615,2,FALSE)))</f>
        <v/>
      </c>
      <c r="S26" s="319"/>
      <c r="T26" s="320"/>
      <c r="U26" s="355" t="str">
        <f>IF(AND(ISBLANK(S26),ISTEXT(T26)),"t2?",IF(AND(ISBLANK(T26),ISBLANK(S26)),"",VLOOKUP(BI26,Materialliste!$A$2:$B$1615,2,FALSE)))</f>
        <v/>
      </c>
      <c r="V26" s="319"/>
      <c r="W26" s="320"/>
      <c r="X26" s="355" t="str">
        <f>IF(AND(ISBLANK(V26),ISTEXT(W26)),"t3?",IF(AND(ISBLANK(W26),ISBLANK(V26)),"",VLOOKUP(BJ26,Materialliste!$A$2:$B$1615,2,FALSE)))</f>
        <v/>
      </c>
      <c r="Y26" s="443"/>
      <c r="Z26" s="346" t="str">
        <f t="shared" si="0"/>
        <v>Sheet?</v>
      </c>
      <c r="AA26" s="347" t="str">
        <f t="shared" si="11"/>
        <v>?Re</v>
      </c>
      <c r="AB26" s="454" t="str">
        <f t="shared" si="12"/>
        <v>Adhesive?</v>
      </c>
      <c r="AC26" s="348" t="str">
        <f t="shared" si="13"/>
        <v/>
      </c>
      <c r="AD26" s="323" t="str">
        <f>IF(OR(ISBLANK(G26),Z26="BLECH?"),"",IF(AND(BT26="J",G26="C"),60,IF(G26="B",60,IF(G26="R",150,IF(G26="S",90,IF(AND(G26="m",BT26="n"),350,IF(AND(G26="m",BT26="j"),50,MAX(MIN((((P26+S26+V26-1.4)*(600/4.6))+200)+BU26,900),200))))))))</f>
        <v/>
      </c>
      <c r="AE26" s="349" t="str">
        <f t="shared" si="14"/>
        <v>Adhesive?</v>
      </c>
      <c r="AF26" s="480" t="str">
        <f t="shared" si="15"/>
        <v/>
      </c>
      <c r="AG26" s="482" t="str">
        <f t="shared" si="16"/>
        <v/>
      </c>
      <c r="AH26" s="461" t="str">
        <f t="shared" si="2"/>
        <v/>
      </c>
      <c r="AI26" s="350" t="str">
        <f t="shared" si="17"/>
        <v/>
      </c>
      <c r="AJ26" s="350" t="str">
        <f t="shared" si="18"/>
        <v/>
      </c>
      <c r="AK26" s="350" t="str">
        <f t="shared" si="19"/>
        <v/>
      </c>
      <c r="AL26" s="351" t="str">
        <f t="shared" si="20"/>
        <v/>
      </c>
      <c r="AM26" s="696"/>
      <c r="AN26" s="697"/>
      <c r="AO26" s="352"/>
      <c r="AP26" s="504"/>
      <c r="AQ26" s="353"/>
      <c r="AR26" s="353"/>
      <c r="AS26" s="353"/>
      <c r="AT26" s="353"/>
      <c r="AU26" s="353"/>
      <c r="AV26" s="353"/>
      <c r="AW26" s="353"/>
      <c r="AX26" s="353"/>
      <c r="AY26" s="353"/>
      <c r="AZ26" s="353"/>
      <c r="BA26" s="353"/>
      <c r="BB26" s="354"/>
      <c r="BC26" s="282"/>
      <c r="BE26" s="282"/>
      <c r="BF26" s="353" t="str">
        <f t="shared" si="21"/>
        <v>Nein</v>
      </c>
      <c r="BH26" s="473">
        <f t="shared" si="3"/>
        <v>0</v>
      </c>
      <c r="BI26" s="473">
        <f t="shared" si="4"/>
        <v>0</v>
      </c>
      <c r="BJ26" s="473">
        <f t="shared" si="5"/>
        <v>0</v>
      </c>
      <c r="BM26" s="474">
        <f t="shared" si="6"/>
        <v>0</v>
      </c>
      <c r="BN26" s="475">
        <f t="shared" si="22"/>
        <v>0</v>
      </c>
      <c r="BO26" s="474">
        <f t="shared" si="7"/>
        <v>0</v>
      </c>
      <c r="BP26" s="474">
        <f t="shared" si="8"/>
        <v>0</v>
      </c>
      <c r="BQ26" s="474">
        <f t="shared" si="9"/>
        <v>0</v>
      </c>
      <c r="BR26" s="330"/>
      <c r="BS26" s="298" t="b">
        <f t="shared" si="23"/>
        <v>0</v>
      </c>
      <c r="BT26" s="282" t="str">
        <f>_xlfn.IFNA(IF(MATCH(Q26,Materialliste!$A$1563:$A$1615,0)&gt;=1,"J"),"N")</f>
        <v>N</v>
      </c>
      <c r="BU26" s="298">
        <f t="shared" si="24"/>
        <v>0</v>
      </c>
      <c r="BV26" s="298">
        <f t="shared" si="25"/>
        <v>1</v>
      </c>
      <c r="BW26" s="298">
        <f t="shared" si="26"/>
        <v>1</v>
      </c>
      <c r="BX26" s="298" t="b">
        <f t="shared" si="10"/>
        <v>1</v>
      </c>
      <c r="BY26" s="298">
        <f t="shared" si="27"/>
        <v>0.9</v>
      </c>
      <c r="BZ26" s="298" t="b">
        <f t="shared" si="28"/>
        <v>1</v>
      </c>
      <c r="CA26" s="298">
        <f t="shared" si="29"/>
        <v>-0.7</v>
      </c>
      <c r="CB26" s="331"/>
      <c r="CH26" s="306" t="str">
        <f t="shared" si="30"/>
        <v/>
      </c>
      <c r="CL26" s="306" t="str">
        <f t="shared" si="31"/>
        <v/>
      </c>
    </row>
    <row r="27" spans="1:90" ht="33" customHeight="1">
      <c r="A27" s="923"/>
      <c r="B27" s="281"/>
      <c r="C27" s="332"/>
      <c r="D27" s="333"/>
      <c r="E27" s="334"/>
      <c r="F27" s="335"/>
      <c r="G27" s="336"/>
      <c r="H27" s="337"/>
      <c r="I27" s="479"/>
      <c r="J27" s="338"/>
      <c r="K27" s="339"/>
      <c r="L27" s="340"/>
      <c r="M27" s="342"/>
      <c r="N27" s="342"/>
      <c r="O27" s="342"/>
      <c r="P27" s="319"/>
      <c r="Q27" s="320"/>
      <c r="R27" s="355" t="str">
        <f>IF(AND(ISBLANK(P27),ISTEXT(Q27)),"t1?",IF(AND(ISBLANK(Q27),ISBLANK(P27)),"",VLOOKUP(BH27,Materialliste!$A$2:$B$1615,2,FALSE)))</f>
        <v/>
      </c>
      <c r="S27" s="319"/>
      <c r="T27" s="320"/>
      <c r="U27" s="355" t="str">
        <f>IF(AND(ISBLANK(S27),ISTEXT(T27)),"t2?",IF(AND(ISBLANK(T27),ISBLANK(S27)),"",VLOOKUP(BI27,Materialliste!$A$2:$B$1615,2,FALSE)))</f>
        <v/>
      </c>
      <c r="V27" s="319"/>
      <c r="W27" s="320"/>
      <c r="X27" s="355" t="str">
        <f>IF(AND(ISBLANK(V27),ISTEXT(W27)),"t3?",IF(AND(ISBLANK(W27),ISBLANK(V27)),"",VLOOKUP(BJ27,Materialliste!$A$2:$B$1615,2,FALSE)))</f>
        <v/>
      </c>
      <c r="Y27" s="443"/>
      <c r="Z27" s="346" t="str">
        <f t="shared" si="0"/>
        <v>Sheet?</v>
      </c>
      <c r="AA27" s="347" t="str">
        <f t="shared" si="11"/>
        <v>?Re</v>
      </c>
      <c r="AB27" s="454" t="str">
        <f t="shared" si="12"/>
        <v>Adhesive?</v>
      </c>
      <c r="AC27" s="348" t="str">
        <f t="shared" si="13"/>
        <v/>
      </c>
      <c r="AD27" s="323" t="str">
        <f t="shared" ref="AD27:AD43" si="32">IF(OR(ISBLANK(G27),Z27="BLECH?"),"",IF(AND(BT27="J",G27="C"),60,IF(G27="B",60,IF(G27="R",150,IF(G27="S",90,IF(AND(G27="m",BT27="n"),350,IF(AND(G27="m",BT27="j"),50,MAX(MIN((((P27+S27+V27-1.4)*(600/4.6))+200)+BU27,900),200))))))))</f>
        <v/>
      </c>
      <c r="AE27" s="349" t="str">
        <f t="shared" si="14"/>
        <v>Adhesive?</v>
      </c>
      <c r="AF27" s="480" t="str">
        <f t="shared" si="15"/>
        <v/>
      </c>
      <c r="AG27" s="482" t="str">
        <f t="shared" si="16"/>
        <v/>
      </c>
      <c r="AH27" s="461" t="str">
        <f t="shared" si="2"/>
        <v/>
      </c>
      <c r="AI27" s="350" t="str">
        <f t="shared" si="17"/>
        <v/>
      </c>
      <c r="AJ27" s="350" t="str">
        <f t="shared" si="18"/>
        <v/>
      </c>
      <c r="AK27" s="350" t="str">
        <f t="shared" si="19"/>
        <v/>
      </c>
      <c r="AL27" s="351" t="str">
        <f t="shared" si="20"/>
        <v/>
      </c>
      <c r="AM27" s="696"/>
      <c r="AN27" s="697"/>
      <c r="AO27" s="352"/>
      <c r="AP27" s="504"/>
      <c r="AQ27" s="353"/>
      <c r="AR27" s="353"/>
      <c r="AS27" s="353"/>
      <c r="AT27" s="353"/>
      <c r="AU27" s="353"/>
      <c r="AV27" s="353"/>
      <c r="AW27" s="353"/>
      <c r="AX27" s="353"/>
      <c r="AY27" s="353"/>
      <c r="AZ27" s="353"/>
      <c r="BA27" s="353"/>
      <c r="BB27" s="354"/>
      <c r="BC27" s="282"/>
      <c r="BE27" s="282"/>
      <c r="BF27" s="353" t="str">
        <f t="shared" si="21"/>
        <v>Nein</v>
      </c>
      <c r="BH27" s="473">
        <f t="shared" si="3"/>
        <v>0</v>
      </c>
      <c r="BI27" s="473">
        <f t="shared" si="4"/>
        <v>0</v>
      </c>
      <c r="BJ27" s="473">
        <f t="shared" si="5"/>
        <v>0</v>
      </c>
      <c r="BM27" s="474">
        <f t="shared" si="6"/>
        <v>0</v>
      </c>
      <c r="BN27" s="475">
        <f t="shared" si="22"/>
        <v>0</v>
      </c>
      <c r="BO27" s="474">
        <f t="shared" si="7"/>
        <v>0</v>
      </c>
      <c r="BP27" s="474">
        <f t="shared" si="8"/>
        <v>0</v>
      </c>
      <c r="BQ27" s="474">
        <f t="shared" si="9"/>
        <v>0</v>
      </c>
      <c r="BR27" s="330"/>
      <c r="BS27" s="298" t="b">
        <f t="shared" si="23"/>
        <v>0</v>
      </c>
      <c r="BT27" s="282" t="str">
        <f>_xlfn.IFNA(IF(MATCH(Q27,Materialliste!$A$1563:$A$1615,0)&gt;=1,"J"),"N")</f>
        <v>N</v>
      </c>
      <c r="BU27" s="298">
        <f t="shared" si="24"/>
        <v>0</v>
      </c>
      <c r="BV27" s="298">
        <f t="shared" si="25"/>
        <v>1</v>
      </c>
      <c r="BW27" s="298">
        <f t="shared" si="26"/>
        <v>1</v>
      </c>
      <c r="BX27" s="298" t="b">
        <f t="shared" si="10"/>
        <v>1</v>
      </c>
      <c r="BY27" s="298">
        <f t="shared" si="27"/>
        <v>0.9</v>
      </c>
      <c r="BZ27" s="298" t="b">
        <f t="shared" si="28"/>
        <v>1</v>
      </c>
      <c r="CA27" s="298">
        <f t="shared" si="29"/>
        <v>-0.7</v>
      </c>
      <c r="CB27" s="331"/>
      <c r="CH27" s="306" t="str">
        <f t="shared" si="30"/>
        <v/>
      </c>
      <c r="CL27" s="306" t="str">
        <f t="shared" si="31"/>
        <v/>
      </c>
    </row>
    <row r="28" spans="1:90" ht="33" customHeight="1">
      <c r="A28" s="923"/>
      <c r="B28" s="281"/>
      <c r="C28" s="332"/>
      <c r="D28" s="333"/>
      <c r="E28" s="334"/>
      <c r="F28" s="335"/>
      <c r="G28" s="336"/>
      <c r="H28" s="337"/>
      <c r="I28" s="476"/>
      <c r="J28" s="338"/>
      <c r="K28" s="339"/>
      <c r="L28" s="340"/>
      <c r="M28" s="342"/>
      <c r="N28" s="342"/>
      <c r="O28" s="342"/>
      <c r="P28" s="319"/>
      <c r="Q28" s="320"/>
      <c r="R28" s="355" t="str">
        <f>IF(AND(ISBLANK(P28),ISTEXT(Q28)),"t1?",IF(AND(ISBLANK(Q28),ISBLANK(P28)),"",VLOOKUP(BH28,Materialliste!$A$2:$B$1615,2,FALSE)))</f>
        <v/>
      </c>
      <c r="S28" s="319"/>
      <c r="T28" s="320"/>
      <c r="U28" s="355" t="str">
        <f>IF(AND(ISBLANK(S28),ISTEXT(T28)),"t2?",IF(AND(ISBLANK(T28),ISBLANK(S28)),"",VLOOKUP(BI28,Materialliste!$A$2:$B$1615,2,FALSE)))</f>
        <v/>
      </c>
      <c r="V28" s="319"/>
      <c r="W28" s="356"/>
      <c r="X28" s="355" t="str">
        <f>IF(AND(ISBLANK(V28),ISTEXT(W28)),"t3?",IF(AND(ISBLANK(W28),ISBLANK(V28)),"",VLOOKUP(BJ28,Materialliste!$A$2:$B$1615,2,FALSE)))</f>
        <v/>
      </c>
      <c r="Y28" s="443"/>
      <c r="Z28" s="346" t="str">
        <f t="shared" si="0"/>
        <v>Sheet?</v>
      </c>
      <c r="AA28" s="347" t="str">
        <f t="shared" si="11"/>
        <v>?Re</v>
      </c>
      <c r="AB28" s="454" t="str">
        <f t="shared" si="12"/>
        <v>Adhesive?</v>
      </c>
      <c r="AC28" s="348" t="str">
        <f t="shared" si="13"/>
        <v/>
      </c>
      <c r="AD28" s="323" t="str">
        <f t="shared" si="32"/>
        <v/>
      </c>
      <c r="AE28" s="349" t="str">
        <f t="shared" si="14"/>
        <v>Adhesive?</v>
      </c>
      <c r="AF28" s="480" t="str">
        <f t="shared" si="15"/>
        <v/>
      </c>
      <c r="AG28" s="482" t="str">
        <f t="shared" si="16"/>
        <v/>
      </c>
      <c r="AH28" s="461" t="str">
        <f t="shared" si="2"/>
        <v/>
      </c>
      <c r="AI28" s="350" t="str">
        <f t="shared" si="17"/>
        <v/>
      </c>
      <c r="AJ28" s="350" t="str">
        <f t="shared" si="18"/>
        <v/>
      </c>
      <c r="AK28" s="350" t="str">
        <f t="shared" si="19"/>
        <v/>
      </c>
      <c r="AL28" s="351" t="str">
        <f t="shared" si="20"/>
        <v/>
      </c>
      <c r="AM28" s="696"/>
      <c r="AN28" s="697"/>
      <c r="AO28" s="352"/>
      <c r="AP28" s="504"/>
      <c r="AQ28" s="353"/>
      <c r="AR28" s="353"/>
      <c r="AS28" s="353"/>
      <c r="AT28" s="353"/>
      <c r="AU28" s="353"/>
      <c r="AV28" s="353"/>
      <c r="AW28" s="353"/>
      <c r="AX28" s="353"/>
      <c r="AY28" s="353"/>
      <c r="AZ28" s="353"/>
      <c r="BA28" s="353"/>
      <c r="BB28" s="354"/>
      <c r="BC28" s="282"/>
      <c r="BE28" s="282"/>
      <c r="BF28" s="353" t="str">
        <f t="shared" si="21"/>
        <v>Nein</v>
      </c>
      <c r="BH28" s="473">
        <f t="shared" si="3"/>
        <v>0</v>
      </c>
      <c r="BI28" s="473">
        <f t="shared" si="4"/>
        <v>0</v>
      </c>
      <c r="BJ28" s="473">
        <f t="shared" si="5"/>
        <v>0</v>
      </c>
      <c r="BM28" s="474">
        <f t="shared" si="6"/>
        <v>0</v>
      </c>
      <c r="BN28" s="475">
        <f t="shared" si="22"/>
        <v>0</v>
      </c>
      <c r="BO28" s="474">
        <f t="shared" si="7"/>
        <v>0</v>
      </c>
      <c r="BP28" s="474">
        <f t="shared" si="8"/>
        <v>0</v>
      </c>
      <c r="BQ28" s="474">
        <f t="shared" si="9"/>
        <v>0</v>
      </c>
      <c r="BR28" s="330"/>
      <c r="BS28" s="298" t="b">
        <f t="shared" si="23"/>
        <v>0</v>
      </c>
      <c r="BT28" s="282" t="str">
        <f>_xlfn.IFNA(IF(MATCH(Q28,Materialliste!$A$1563:$A$1615,0)&gt;=1,"J"),"N")</f>
        <v>N</v>
      </c>
      <c r="BU28" s="298">
        <f t="shared" si="24"/>
        <v>0</v>
      </c>
      <c r="BV28" s="298">
        <f t="shared" si="25"/>
        <v>1</v>
      </c>
      <c r="BW28" s="298">
        <f t="shared" si="26"/>
        <v>1</v>
      </c>
      <c r="BX28" s="298" t="b">
        <f t="shared" si="10"/>
        <v>1</v>
      </c>
      <c r="BY28" s="298">
        <f t="shared" si="27"/>
        <v>0.9</v>
      </c>
      <c r="BZ28" s="298" t="b">
        <f t="shared" si="28"/>
        <v>1</v>
      </c>
      <c r="CA28" s="298">
        <f t="shared" si="29"/>
        <v>-0.7</v>
      </c>
      <c r="CB28" s="331"/>
      <c r="CH28" s="306" t="str">
        <f t="shared" si="30"/>
        <v/>
      </c>
      <c r="CL28" s="306" t="str">
        <f t="shared" si="31"/>
        <v/>
      </c>
    </row>
    <row r="29" spans="1:90" ht="33" customHeight="1">
      <c r="A29" s="923"/>
      <c r="B29" s="281"/>
      <c r="C29" s="332"/>
      <c r="D29" s="333"/>
      <c r="E29" s="334"/>
      <c r="F29" s="335"/>
      <c r="G29" s="336"/>
      <c r="H29" s="337"/>
      <c r="I29" s="476"/>
      <c r="J29" s="338"/>
      <c r="K29" s="339"/>
      <c r="L29" s="340"/>
      <c r="M29" s="342"/>
      <c r="N29" s="342"/>
      <c r="O29" s="342"/>
      <c r="P29" s="319"/>
      <c r="Q29" s="320"/>
      <c r="R29" s="355" t="str">
        <f>IF(AND(ISBLANK(P29),ISTEXT(Q29)),"t1?",IF(AND(ISBLANK(Q29),ISBLANK(P29)),"",VLOOKUP(BH29,Materialliste!$A$2:$B$1615,2,FALSE)))</f>
        <v/>
      </c>
      <c r="S29" s="319"/>
      <c r="T29" s="320"/>
      <c r="U29" s="355" t="str">
        <f>IF(AND(ISBLANK(S29),ISTEXT(T29)),"t2?",IF(AND(ISBLANK(T29),ISBLANK(S29)),"",VLOOKUP(BI29,Materialliste!$A$2:$B$1615,2,FALSE)))</f>
        <v/>
      </c>
      <c r="V29" s="319"/>
      <c r="W29" s="356"/>
      <c r="X29" s="355" t="str">
        <f>IF(AND(ISBLANK(V29),ISTEXT(W29)),"t3?",IF(AND(ISBLANK(W29),ISBLANK(V29)),"",VLOOKUP(BJ29,Materialliste!$A$2:$B$1615,2,FALSE)))</f>
        <v/>
      </c>
      <c r="Y29" s="443"/>
      <c r="Z29" s="346" t="str">
        <f t="shared" si="0"/>
        <v>Sheet?</v>
      </c>
      <c r="AA29" s="347" t="str">
        <f t="shared" si="11"/>
        <v>?Re</v>
      </c>
      <c r="AB29" s="454" t="str">
        <f t="shared" si="12"/>
        <v>Adhesive?</v>
      </c>
      <c r="AC29" s="348" t="str">
        <f t="shared" si="13"/>
        <v/>
      </c>
      <c r="AD29" s="323" t="str">
        <f t="shared" si="32"/>
        <v/>
      </c>
      <c r="AE29" s="349" t="str">
        <f t="shared" si="14"/>
        <v>Adhesive?</v>
      </c>
      <c r="AF29" s="480" t="str">
        <f t="shared" si="15"/>
        <v/>
      </c>
      <c r="AG29" s="482" t="str">
        <f t="shared" si="16"/>
        <v/>
      </c>
      <c r="AH29" s="461" t="str">
        <f t="shared" si="2"/>
        <v/>
      </c>
      <c r="AI29" s="350" t="str">
        <f t="shared" si="17"/>
        <v/>
      </c>
      <c r="AJ29" s="350" t="str">
        <f t="shared" si="18"/>
        <v/>
      </c>
      <c r="AK29" s="350" t="str">
        <f t="shared" si="19"/>
        <v/>
      </c>
      <c r="AL29" s="351" t="str">
        <f t="shared" si="20"/>
        <v/>
      </c>
      <c r="AM29" s="696"/>
      <c r="AN29" s="697"/>
      <c r="AO29" s="352"/>
      <c r="AP29" s="504"/>
      <c r="AQ29" s="353"/>
      <c r="AR29" s="353"/>
      <c r="AS29" s="353"/>
      <c r="AT29" s="353"/>
      <c r="AU29" s="353"/>
      <c r="AV29" s="353"/>
      <c r="AW29" s="353"/>
      <c r="AX29" s="353"/>
      <c r="AY29" s="353"/>
      <c r="AZ29" s="353"/>
      <c r="BA29" s="353"/>
      <c r="BB29" s="354"/>
      <c r="BC29" s="282"/>
      <c r="BE29" s="282"/>
      <c r="BF29" s="353" t="str">
        <f t="shared" si="21"/>
        <v>Nein</v>
      </c>
      <c r="BH29" s="473">
        <f t="shared" si="3"/>
        <v>0</v>
      </c>
      <c r="BI29" s="473">
        <f t="shared" si="4"/>
        <v>0</v>
      </c>
      <c r="BJ29" s="473">
        <f t="shared" si="5"/>
        <v>0</v>
      </c>
      <c r="BM29" s="474">
        <f t="shared" si="6"/>
        <v>0</v>
      </c>
      <c r="BN29" s="475">
        <f t="shared" si="22"/>
        <v>0</v>
      </c>
      <c r="BO29" s="474">
        <f t="shared" si="7"/>
        <v>0</v>
      </c>
      <c r="BP29" s="474">
        <f t="shared" si="8"/>
        <v>0</v>
      </c>
      <c r="BQ29" s="474">
        <f t="shared" si="9"/>
        <v>0</v>
      </c>
      <c r="BR29" s="330"/>
      <c r="BS29" s="298" t="b">
        <f t="shared" si="23"/>
        <v>0</v>
      </c>
      <c r="BT29" s="282" t="str">
        <f>_xlfn.IFNA(IF(MATCH(Q29,Materialliste!$A$1563:$A$1615,0)&gt;=1,"J"),"N")</f>
        <v>N</v>
      </c>
      <c r="BU29" s="298">
        <f t="shared" si="24"/>
        <v>0</v>
      </c>
      <c r="BV29" s="298">
        <f t="shared" si="25"/>
        <v>1</v>
      </c>
      <c r="BW29" s="298">
        <f t="shared" si="26"/>
        <v>1</v>
      </c>
      <c r="BX29" s="298" t="b">
        <f t="shared" si="10"/>
        <v>1</v>
      </c>
      <c r="BY29" s="298">
        <f t="shared" si="27"/>
        <v>0.9</v>
      </c>
      <c r="BZ29" s="298" t="b">
        <f t="shared" si="28"/>
        <v>1</v>
      </c>
      <c r="CA29" s="298">
        <f t="shared" si="29"/>
        <v>-0.7</v>
      </c>
      <c r="CB29" s="331"/>
      <c r="CH29" s="306" t="str">
        <f t="shared" si="30"/>
        <v/>
      </c>
      <c r="CL29" s="306" t="str">
        <f t="shared" si="31"/>
        <v/>
      </c>
    </row>
    <row r="30" spans="1:90" ht="33" customHeight="1">
      <c r="A30" s="923"/>
      <c r="B30" s="281"/>
      <c r="C30" s="332"/>
      <c r="D30" s="333"/>
      <c r="E30" s="334"/>
      <c r="F30" s="335"/>
      <c r="G30" s="336"/>
      <c r="H30" s="337"/>
      <c r="I30" s="476"/>
      <c r="J30" s="338"/>
      <c r="K30" s="339"/>
      <c r="L30" s="340"/>
      <c r="M30" s="342"/>
      <c r="N30" s="342"/>
      <c r="O30" s="342"/>
      <c r="P30" s="319"/>
      <c r="Q30" s="320"/>
      <c r="R30" s="355" t="str">
        <f>IF(AND(ISBLANK(P30),ISTEXT(Q30)),"t1?",IF(AND(ISBLANK(Q30),ISBLANK(P30)),"",VLOOKUP(BH30,Materialliste!$A$2:$B$1615,2,FALSE)))</f>
        <v/>
      </c>
      <c r="S30" s="319"/>
      <c r="T30" s="320"/>
      <c r="U30" s="355" t="str">
        <f>IF(AND(ISBLANK(S30),ISTEXT(T30)),"t2?",IF(AND(ISBLANK(T30),ISBLANK(S30)),"",VLOOKUP(BI30,Materialliste!$A$2:$B$1615,2,FALSE)))</f>
        <v/>
      </c>
      <c r="V30" s="319"/>
      <c r="W30" s="320"/>
      <c r="X30" s="355" t="str">
        <f>IF(AND(ISBLANK(V30),ISTEXT(W30)),"t3?",IF(AND(ISBLANK(W30),ISBLANK(V30)),"",VLOOKUP(BJ30,Materialliste!$A$2:$B$1615,2,FALSE)))</f>
        <v/>
      </c>
      <c r="Y30" s="443"/>
      <c r="Z30" s="346" t="str">
        <f t="shared" si="0"/>
        <v>Sheet?</v>
      </c>
      <c r="AA30" s="347" t="str">
        <f t="shared" si="11"/>
        <v>?Re</v>
      </c>
      <c r="AB30" s="454" t="str">
        <f t="shared" si="12"/>
        <v>Adhesive?</v>
      </c>
      <c r="AC30" s="348" t="str">
        <f t="shared" si="13"/>
        <v/>
      </c>
      <c r="AD30" s="323" t="str">
        <f t="shared" si="32"/>
        <v/>
      </c>
      <c r="AE30" s="349" t="str">
        <f t="shared" si="14"/>
        <v>Adhesive?</v>
      </c>
      <c r="AF30" s="480" t="str">
        <f t="shared" si="15"/>
        <v/>
      </c>
      <c r="AG30" s="482" t="str">
        <f t="shared" si="16"/>
        <v/>
      </c>
      <c r="AH30" s="461" t="str">
        <f t="shared" si="2"/>
        <v/>
      </c>
      <c r="AI30" s="350" t="str">
        <f t="shared" si="17"/>
        <v/>
      </c>
      <c r="AJ30" s="350" t="str">
        <f t="shared" si="18"/>
        <v/>
      </c>
      <c r="AK30" s="350" t="str">
        <f t="shared" si="19"/>
        <v/>
      </c>
      <c r="AL30" s="351" t="str">
        <f t="shared" si="20"/>
        <v/>
      </c>
      <c r="AM30" s="696"/>
      <c r="AN30" s="697"/>
      <c r="AO30" s="352"/>
      <c r="AP30" s="504"/>
      <c r="AQ30" s="353"/>
      <c r="AR30" s="353"/>
      <c r="AS30" s="353"/>
      <c r="AT30" s="353"/>
      <c r="AU30" s="353"/>
      <c r="AV30" s="353"/>
      <c r="AW30" s="353"/>
      <c r="AX30" s="353"/>
      <c r="AY30" s="353"/>
      <c r="AZ30" s="353"/>
      <c r="BA30" s="353"/>
      <c r="BB30" s="354"/>
      <c r="BC30" s="282"/>
      <c r="BE30" s="282"/>
      <c r="BF30" s="353" t="str">
        <f t="shared" si="21"/>
        <v>Nein</v>
      </c>
      <c r="BH30" s="473">
        <f t="shared" si="3"/>
        <v>0</v>
      </c>
      <c r="BI30" s="473">
        <f t="shared" si="4"/>
        <v>0</v>
      </c>
      <c r="BJ30" s="473">
        <f t="shared" si="5"/>
        <v>0</v>
      </c>
      <c r="BM30" s="474">
        <f t="shared" si="6"/>
        <v>0</v>
      </c>
      <c r="BN30" s="475">
        <f t="shared" si="22"/>
        <v>0</v>
      </c>
      <c r="BO30" s="474">
        <f t="shared" si="7"/>
        <v>0</v>
      </c>
      <c r="BP30" s="474">
        <f t="shared" si="8"/>
        <v>0</v>
      </c>
      <c r="BQ30" s="474">
        <f t="shared" si="9"/>
        <v>0</v>
      </c>
      <c r="BR30" s="330"/>
      <c r="BS30" s="298" t="b">
        <f t="shared" si="23"/>
        <v>0</v>
      </c>
      <c r="BT30" s="282" t="str">
        <f>_xlfn.IFNA(IF(MATCH(Q30,Materialliste!$A$1563:$A$1615,0)&gt;=1,"J"),"N")</f>
        <v>N</v>
      </c>
      <c r="BU30" s="298">
        <f t="shared" si="24"/>
        <v>0</v>
      </c>
      <c r="BV30" s="298">
        <f t="shared" si="25"/>
        <v>1</v>
      </c>
      <c r="BW30" s="298">
        <f t="shared" si="26"/>
        <v>1</v>
      </c>
      <c r="BX30" s="298" t="b">
        <f t="shared" si="10"/>
        <v>1</v>
      </c>
      <c r="BY30" s="298">
        <f t="shared" si="27"/>
        <v>0.9</v>
      </c>
      <c r="BZ30" s="298" t="b">
        <f t="shared" si="28"/>
        <v>1</v>
      </c>
      <c r="CA30" s="298">
        <f t="shared" si="29"/>
        <v>-0.7</v>
      </c>
      <c r="CB30" s="331"/>
      <c r="CH30" s="306" t="str">
        <f t="shared" si="30"/>
        <v/>
      </c>
      <c r="CL30" s="306" t="str">
        <f t="shared" si="31"/>
        <v/>
      </c>
    </row>
    <row r="31" spans="1:90" ht="33" customHeight="1">
      <c r="A31" s="923"/>
      <c r="B31" s="281"/>
      <c r="C31" s="332"/>
      <c r="D31" s="333"/>
      <c r="E31" s="334"/>
      <c r="F31" s="335"/>
      <c r="G31" s="336"/>
      <c r="H31" s="337"/>
      <c r="I31" s="476"/>
      <c r="J31" s="338"/>
      <c r="K31" s="339"/>
      <c r="L31" s="340"/>
      <c r="M31" s="342"/>
      <c r="N31" s="342"/>
      <c r="O31" s="342"/>
      <c r="P31" s="319"/>
      <c r="Q31" s="320"/>
      <c r="R31" s="355" t="str">
        <f>IF(AND(ISBLANK(P31),ISTEXT(Q31)),"t1?",IF(AND(ISBLANK(Q31),ISBLANK(P31)),"",VLOOKUP(BH31,Materialliste!$A$2:$B$1615,2,FALSE)))</f>
        <v/>
      </c>
      <c r="S31" s="319"/>
      <c r="T31" s="320"/>
      <c r="U31" s="355" t="str">
        <f>IF(AND(ISBLANK(S31),ISTEXT(T31)),"t2?",IF(AND(ISBLANK(T31),ISBLANK(S31)),"",VLOOKUP(BI31,Materialliste!$A$2:$B$1615,2,FALSE)))</f>
        <v/>
      </c>
      <c r="V31" s="319"/>
      <c r="W31" s="356"/>
      <c r="X31" s="355" t="str">
        <f>IF(AND(ISBLANK(V31),ISTEXT(W31)),"t3?",IF(AND(ISBLANK(W31),ISBLANK(V31)),"",VLOOKUP(BJ31,Materialliste!$A$2:$B$1615,2,FALSE)))</f>
        <v/>
      </c>
      <c r="Y31" s="443"/>
      <c r="Z31" s="346" t="str">
        <f t="shared" si="0"/>
        <v>Sheet?</v>
      </c>
      <c r="AA31" s="347" t="str">
        <f t="shared" si="11"/>
        <v>?Re</v>
      </c>
      <c r="AB31" s="454" t="str">
        <f t="shared" si="12"/>
        <v>Adhesive?</v>
      </c>
      <c r="AC31" s="348" t="str">
        <f t="shared" si="13"/>
        <v/>
      </c>
      <c r="AD31" s="323" t="str">
        <f t="shared" si="32"/>
        <v/>
      </c>
      <c r="AE31" s="349" t="str">
        <f t="shared" si="14"/>
        <v>Adhesive?</v>
      </c>
      <c r="AF31" s="480" t="str">
        <f t="shared" si="15"/>
        <v/>
      </c>
      <c r="AG31" s="482" t="str">
        <f t="shared" si="16"/>
        <v/>
      </c>
      <c r="AH31" s="461" t="str">
        <f t="shared" si="2"/>
        <v/>
      </c>
      <c r="AI31" s="350" t="str">
        <f t="shared" si="17"/>
        <v/>
      </c>
      <c r="AJ31" s="350" t="str">
        <f t="shared" si="18"/>
        <v/>
      </c>
      <c r="AK31" s="350" t="str">
        <f t="shared" si="19"/>
        <v/>
      </c>
      <c r="AL31" s="351" t="str">
        <f t="shared" si="20"/>
        <v/>
      </c>
      <c r="AM31" s="696"/>
      <c r="AN31" s="697"/>
      <c r="AO31" s="352"/>
      <c r="AP31" s="504"/>
      <c r="AQ31" s="353"/>
      <c r="AR31" s="353"/>
      <c r="AS31" s="353"/>
      <c r="AT31" s="353"/>
      <c r="AU31" s="353"/>
      <c r="AV31" s="353"/>
      <c r="AW31" s="353"/>
      <c r="AX31" s="353"/>
      <c r="AY31" s="353"/>
      <c r="AZ31" s="353"/>
      <c r="BA31" s="353"/>
      <c r="BB31" s="354"/>
      <c r="BC31" s="282"/>
      <c r="BE31" s="282"/>
      <c r="BF31" s="353" t="str">
        <f t="shared" si="21"/>
        <v>Nein</v>
      </c>
      <c r="BH31" s="473">
        <f t="shared" si="3"/>
        <v>0</v>
      </c>
      <c r="BI31" s="473">
        <f t="shared" si="4"/>
        <v>0</v>
      </c>
      <c r="BJ31" s="473">
        <f t="shared" si="5"/>
        <v>0</v>
      </c>
      <c r="BM31" s="474">
        <f t="shared" si="6"/>
        <v>0</v>
      </c>
      <c r="BN31" s="475">
        <f t="shared" si="22"/>
        <v>0</v>
      </c>
      <c r="BO31" s="474">
        <f t="shared" si="7"/>
        <v>0</v>
      </c>
      <c r="BP31" s="474">
        <f t="shared" si="8"/>
        <v>0</v>
      </c>
      <c r="BQ31" s="474">
        <f t="shared" si="9"/>
        <v>0</v>
      </c>
      <c r="BR31" s="330"/>
      <c r="BS31" s="298" t="b">
        <f t="shared" si="23"/>
        <v>0</v>
      </c>
      <c r="BT31" s="282" t="str">
        <f>_xlfn.IFNA(IF(MATCH(Q31,Materialliste!$A$1563:$A$1615,0)&gt;=1,"J"),"N")</f>
        <v>N</v>
      </c>
      <c r="BU31" s="298">
        <f t="shared" si="24"/>
        <v>0</v>
      </c>
      <c r="BV31" s="298">
        <f t="shared" si="25"/>
        <v>1</v>
      </c>
      <c r="BW31" s="298">
        <f t="shared" si="26"/>
        <v>1</v>
      </c>
      <c r="BX31" s="298" t="b">
        <f t="shared" si="10"/>
        <v>1</v>
      </c>
      <c r="BY31" s="298">
        <f t="shared" si="27"/>
        <v>0.9</v>
      </c>
      <c r="BZ31" s="298" t="b">
        <f t="shared" si="28"/>
        <v>1</v>
      </c>
      <c r="CA31" s="298">
        <f t="shared" si="29"/>
        <v>-0.7</v>
      </c>
      <c r="CB31" s="331"/>
      <c r="CH31" s="306" t="str">
        <f t="shared" si="30"/>
        <v/>
      </c>
      <c r="CL31" s="306" t="str">
        <f t="shared" si="31"/>
        <v/>
      </c>
    </row>
    <row r="32" spans="1:90" ht="33" customHeight="1">
      <c r="A32" s="923"/>
      <c r="B32" s="281"/>
      <c r="C32" s="332"/>
      <c r="D32" s="333"/>
      <c r="E32" s="334"/>
      <c r="F32" s="335"/>
      <c r="G32" s="336"/>
      <c r="H32" s="337"/>
      <c r="I32" s="476"/>
      <c r="J32" s="338"/>
      <c r="K32" s="339"/>
      <c r="L32" s="340"/>
      <c r="M32" s="342"/>
      <c r="N32" s="342"/>
      <c r="O32" s="342"/>
      <c r="P32" s="319"/>
      <c r="Q32" s="320"/>
      <c r="R32" s="355" t="str">
        <f>IF(AND(ISBLANK(P32),ISTEXT(Q32)),"t1?",IF(AND(ISBLANK(Q32),ISBLANK(P32)),"",VLOOKUP(BH32,Materialliste!$A$2:$B$1615,2,FALSE)))</f>
        <v/>
      </c>
      <c r="S32" s="319"/>
      <c r="T32" s="320"/>
      <c r="U32" s="355" t="str">
        <f>IF(AND(ISBLANK(S32),ISTEXT(T32)),"t2?",IF(AND(ISBLANK(T32),ISBLANK(S32)),"",VLOOKUP(BI32,Materialliste!$A$2:$B$1615,2,FALSE)))</f>
        <v/>
      </c>
      <c r="V32" s="319"/>
      <c r="W32" s="356"/>
      <c r="X32" s="355" t="str">
        <f>IF(AND(ISBLANK(V32),ISTEXT(W32)),"t3?",IF(AND(ISBLANK(W32),ISBLANK(V32)),"",VLOOKUP(BJ32,Materialliste!$A$2:$B$1615,2,FALSE)))</f>
        <v/>
      </c>
      <c r="Y32" s="443"/>
      <c r="Z32" s="346" t="str">
        <f t="shared" si="0"/>
        <v>Sheet?</v>
      </c>
      <c r="AA32" s="347" t="str">
        <f t="shared" si="11"/>
        <v>?Re</v>
      </c>
      <c r="AB32" s="454" t="str">
        <f t="shared" si="12"/>
        <v>Adhesive?</v>
      </c>
      <c r="AC32" s="348" t="str">
        <f t="shared" si="13"/>
        <v/>
      </c>
      <c r="AD32" s="323" t="str">
        <f t="shared" si="32"/>
        <v/>
      </c>
      <c r="AE32" s="349" t="str">
        <f t="shared" si="14"/>
        <v>Adhesive?</v>
      </c>
      <c r="AF32" s="480" t="str">
        <f t="shared" si="15"/>
        <v/>
      </c>
      <c r="AG32" s="482" t="str">
        <f t="shared" si="16"/>
        <v/>
      </c>
      <c r="AH32" s="461" t="str">
        <f t="shared" si="2"/>
        <v/>
      </c>
      <c r="AI32" s="350" t="str">
        <f t="shared" si="17"/>
        <v/>
      </c>
      <c r="AJ32" s="350" t="str">
        <f t="shared" si="18"/>
        <v/>
      </c>
      <c r="AK32" s="350" t="str">
        <f t="shared" si="19"/>
        <v/>
      </c>
      <c r="AL32" s="351" t="str">
        <f t="shared" si="20"/>
        <v/>
      </c>
      <c r="AM32" s="696"/>
      <c r="AN32" s="697"/>
      <c r="AO32" s="352"/>
      <c r="AP32" s="504"/>
      <c r="AQ32" s="353"/>
      <c r="AR32" s="353"/>
      <c r="AS32" s="353"/>
      <c r="AT32" s="353"/>
      <c r="AU32" s="353"/>
      <c r="AV32" s="353"/>
      <c r="AW32" s="353"/>
      <c r="AX32" s="353"/>
      <c r="AY32" s="353"/>
      <c r="AZ32" s="353"/>
      <c r="BA32" s="353"/>
      <c r="BB32" s="354"/>
      <c r="BC32" s="282"/>
      <c r="BE32" s="282"/>
      <c r="BF32" s="353" t="str">
        <f t="shared" si="21"/>
        <v>Nein</v>
      </c>
      <c r="BH32" s="473">
        <f t="shared" si="3"/>
        <v>0</v>
      </c>
      <c r="BI32" s="473">
        <f t="shared" si="4"/>
        <v>0</v>
      </c>
      <c r="BJ32" s="473">
        <f t="shared" si="5"/>
        <v>0</v>
      </c>
      <c r="BM32" s="474">
        <f t="shared" si="6"/>
        <v>0</v>
      </c>
      <c r="BN32" s="475">
        <f t="shared" si="22"/>
        <v>0</v>
      </c>
      <c r="BO32" s="474">
        <f t="shared" si="7"/>
        <v>0</v>
      </c>
      <c r="BP32" s="474">
        <f t="shared" si="8"/>
        <v>0</v>
      </c>
      <c r="BQ32" s="474">
        <f t="shared" si="9"/>
        <v>0</v>
      </c>
      <c r="BR32" s="330"/>
      <c r="BS32" s="298" t="b">
        <f t="shared" si="23"/>
        <v>0</v>
      </c>
      <c r="BT32" s="282" t="str">
        <f>_xlfn.IFNA(IF(MATCH(Q32,Materialliste!$A$1563:$A$1615,0)&gt;=1,"J"),"N")</f>
        <v>N</v>
      </c>
      <c r="BU32" s="298">
        <f t="shared" si="24"/>
        <v>0</v>
      </c>
      <c r="BV32" s="298">
        <f t="shared" si="25"/>
        <v>1</v>
      </c>
      <c r="BW32" s="298">
        <f t="shared" si="26"/>
        <v>1</v>
      </c>
      <c r="BX32" s="298" t="b">
        <f t="shared" si="10"/>
        <v>1</v>
      </c>
      <c r="BY32" s="298">
        <f t="shared" si="27"/>
        <v>0.9</v>
      </c>
      <c r="BZ32" s="298" t="b">
        <f t="shared" si="28"/>
        <v>1</v>
      </c>
      <c r="CA32" s="298">
        <f t="shared" si="29"/>
        <v>-0.7</v>
      </c>
      <c r="CB32" s="331"/>
      <c r="CH32" s="306" t="str">
        <f t="shared" si="30"/>
        <v/>
      </c>
      <c r="CL32" s="306" t="str">
        <f t="shared" si="31"/>
        <v/>
      </c>
    </row>
    <row r="33" spans="1:90" ht="33" customHeight="1">
      <c r="A33" s="923"/>
      <c r="B33" s="281"/>
      <c r="C33" s="332"/>
      <c r="D33" s="333"/>
      <c r="E33" s="334"/>
      <c r="F33" s="335"/>
      <c r="G33" s="336"/>
      <c r="H33" s="337"/>
      <c r="I33" s="476"/>
      <c r="J33" s="338"/>
      <c r="K33" s="339"/>
      <c r="L33" s="340"/>
      <c r="M33" s="342"/>
      <c r="N33" s="342"/>
      <c r="O33" s="342"/>
      <c r="P33" s="319"/>
      <c r="Q33" s="320"/>
      <c r="R33" s="355" t="str">
        <f>IF(AND(ISBLANK(P33),ISTEXT(Q33)),"t1?",IF(AND(ISBLANK(Q33),ISBLANK(P33)),"",VLOOKUP(BH33,Materialliste!$A$2:$B$1615,2,FALSE)))</f>
        <v/>
      </c>
      <c r="S33" s="319"/>
      <c r="T33" s="320"/>
      <c r="U33" s="355" t="str">
        <f>IF(AND(ISBLANK(S33),ISTEXT(T33)),"t2?",IF(AND(ISBLANK(T33),ISBLANK(S33)),"",VLOOKUP(BI33,Materialliste!$A$2:$B$1615,2,FALSE)))</f>
        <v/>
      </c>
      <c r="V33" s="319"/>
      <c r="W33" s="356"/>
      <c r="X33" s="355" t="str">
        <f>IF(AND(ISBLANK(V33),ISTEXT(W33)),"t3?",IF(AND(ISBLANK(W33),ISBLANK(V33)),"",VLOOKUP(BJ33,Materialliste!$A$2:$B$1615,2,FALSE)))</f>
        <v/>
      </c>
      <c r="Y33" s="443"/>
      <c r="Z33" s="346" t="str">
        <f t="shared" si="0"/>
        <v>Sheet?</v>
      </c>
      <c r="AA33" s="347" t="str">
        <f t="shared" si="11"/>
        <v>?Re</v>
      </c>
      <c r="AB33" s="454" t="str">
        <f t="shared" si="12"/>
        <v>Adhesive?</v>
      </c>
      <c r="AC33" s="348" t="str">
        <f t="shared" si="13"/>
        <v/>
      </c>
      <c r="AD33" s="323" t="str">
        <f t="shared" si="32"/>
        <v/>
      </c>
      <c r="AE33" s="349" t="str">
        <f t="shared" si="14"/>
        <v>Adhesive?</v>
      </c>
      <c r="AF33" s="480" t="str">
        <f t="shared" si="15"/>
        <v/>
      </c>
      <c r="AG33" s="482" t="str">
        <f t="shared" si="16"/>
        <v/>
      </c>
      <c r="AH33" s="461" t="str">
        <f t="shared" si="2"/>
        <v/>
      </c>
      <c r="AI33" s="350" t="str">
        <f t="shared" si="17"/>
        <v/>
      </c>
      <c r="AJ33" s="350" t="str">
        <f t="shared" si="18"/>
        <v/>
      </c>
      <c r="AK33" s="350" t="str">
        <f t="shared" si="19"/>
        <v/>
      </c>
      <c r="AL33" s="351" t="str">
        <f t="shared" si="20"/>
        <v/>
      </c>
      <c r="AM33" s="696"/>
      <c r="AN33" s="697"/>
      <c r="AO33" s="352"/>
      <c r="AP33" s="504"/>
      <c r="AQ33" s="353"/>
      <c r="AR33" s="353"/>
      <c r="AS33" s="353"/>
      <c r="AT33" s="353"/>
      <c r="AU33" s="353"/>
      <c r="AV33" s="353"/>
      <c r="AW33" s="353"/>
      <c r="AX33" s="353"/>
      <c r="AY33" s="353"/>
      <c r="AZ33" s="353"/>
      <c r="BA33" s="353"/>
      <c r="BB33" s="354"/>
      <c r="BC33" s="282"/>
      <c r="BE33" s="282"/>
      <c r="BF33" s="353" t="str">
        <f t="shared" si="21"/>
        <v>Nein</v>
      </c>
      <c r="BH33" s="473">
        <f t="shared" si="3"/>
        <v>0</v>
      </c>
      <c r="BI33" s="473">
        <f t="shared" si="4"/>
        <v>0</v>
      </c>
      <c r="BJ33" s="473">
        <f t="shared" si="5"/>
        <v>0</v>
      </c>
      <c r="BM33" s="474">
        <f t="shared" si="6"/>
        <v>0</v>
      </c>
      <c r="BN33" s="475">
        <f t="shared" si="22"/>
        <v>0</v>
      </c>
      <c r="BO33" s="474">
        <f t="shared" si="7"/>
        <v>0</v>
      </c>
      <c r="BP33" s="474">
        <f t="shared" si="8"/>
        <v>0</v>
      </c>
      <c r="BQ33" s="474">
        <f t="shared" si="9"/>
        <v>0</v>
      </c>
      <c r="BR33" s="330"/>
      <c r="BS33" s="298" t="b">
        <f t="shared" si="23"/>
        <v>0</v>
      </c>
      <c r="BT33" s="282" t="str">
        <f>_xlfn.IFNA(IF(MATCH(Q33,Materialliste!$A$1563:$A$1615,0)&gt;=1,"J"),"N")</f>
        <v>N</v>
      </c>
      <c r="BU33" s="298">
        <f t="shared" si="24"/>
        <v>0</v>
      </c>
      <c r="BV33" s="298">
        <f t="shared" si="25"/>
        <v>1</v>
      </c>
      <c r="BW33" s="298">
        <f t="shared" si="26"/>
        <v>1</v>
      </c>
      <c r="BX33" s="298" t="b">
        <f t="shared" si="10"/>
        <v>1</v>
      </c>
      <c r="BY33" s="298">
        <f t="shared" si="27"/>
        <v>0.9</v>
      </c>
      <c r="BZ33" s="298" t="b">
        <f t="shared" si="28"/>
        <v>1</v>
      </c>
      <c r="CA33" s="298">
        <f t="shared" si="29"/>
        <v>-0.7</v>
      </c>
      <c r="CB33" s="331"/>
      <c r="CH33" s="306" t="str">
        <f t="shared" si="30"/>
        <v/>
      </c>
      <c r="CL33" s="306" t="str">
        <f t="shared" si="31"/>
        <v/>
      </c>
    </row>
    <row r="34" spans="1:90" ht="33" customHeight="1">
      <c r="A34" s="923"/>
      <c r="B34" s="281"/>
      <c r="C34" s="332"/>
      <c r="D34" s="333"/>
      <c r="E34" s="334"/>
      <c r="F34" s="335"/>
      <c r="G34" s="336"/>
      <c r="H34" s="337"/>
      <c r="I34" s="476"/>
      <c r="J34" s="338"/>
      <c r="K34" s="339"/>
      <c r="L34" s="340"/>
      <c r="M34" s="342"/>
      <c r="N34" s="342"/>
      <c r="O34" s="342"/>
      <c r="P34" s="319"/>
      <c r="Q34" s="320"/>
      <c r="R34" s="355" t="str">
        <f>IF(AND(ISBLANK(P34),ISTEXT(Q34)),"t1?",IF(AND(ISBLANK(Q34),ISBLANK(P34)),"",VLOOKUP(BH34,Materialliste!$A$2:$B$1615,2,FALSE)))</f>
        <v/>
      </c>
      <c r="S34" s="319"/>
      <c r="T34" s="320"/>
      <c r="U34" s="355" t="str">
        <f>IF(AND(ISBLANK(S34),ISTEXT(T34)),"t2?",IF(AND(ISBLANK(T34),ISBLANK(S34)),"",VLOOKUP(BI34,Materialliste!$A$2:$B$1615,2,FALSE)))</f>
        <v/>
      </c>
      <c r="V34" s="319"/>
      <c r="W34" s="356"/>
      <c r="X34" s="355" t="str">
        <f>IF(AND(ISBLANK(V34),ISTEXT(W34)),"t3?",IF(AND(ISBLANK(W34),ISBLANK(V34)),"",VLOOKUP(BJ34,Materialliste!$A$2:$B$1615,2,FALSE)))</f>
        <v/>
      </c>
      <c r="Y34" s="443"/>
      <c r="Z34" s="346" t="str">
        <f t="shared" si="0"/>
        <v>Sheet?</v>
      </c>
      <c r="AA34" s="347" t="str">
        <f t="shared" si="11"/>
        <v>?Re</v>
      </c>
      <c r="AB34" s="454" t="str">
        <f t="shared" si="12"/>
        <v>Adhesive?</v>
      </c>
      <c r="AC34" s="348" t="str">
        <f t="shared" si="13"/>
        <v/>
      </c>
      <c r="AD34" s="323" t="str">
        <f t="shared" si="32"/>
        <v/>
      </c>
      <c r="AE34" s="349" t="str">
        <f t="shared" si="14"/>
        <v>Adhesive?</v>
      </c>
      <c r="AF34" s="480" t="str">
        <f t="shared" si="15"/>
        <v/>
      </c>
      <c r="AG34" s="482" t="str">
        <f t="shared" si="16"/>
        <v/>
      </c>
      <c r="AH34" s="461" t="str">
        <f t="shared" si="2"/>
        <v/>
      </c>
      <c r="AI34" s="350" t="str">
        <f t="shared" si="17"/>
        <v/>
      </c>
      <c r="AJ34" s="350" t="str">
        <f t="shared" si="18"/>
        <v/>
      </c>
      <c r="AK34" s="350" t="str">
        <f t="shared" si="19"/>
        <v/>
      </c>
      <c r="AL34" s="351" t="str">
        <f t="shared" si="20"/>
        <v/>
      </c>
      <c r="AM34" s="696"/>
      <c r="AN34" s="697"/>
      <c r="AO34" s="352"/>
      <c r="AP34" s="504"/>
      <c r="AQ34" s="353"/>
      <c r="AR34" s="353"/>
      <c r="AS34" s="353"/>
      <c r="AT34" s="353"/>
      <c r="AU34" s="353"/>
      <c r="AV34" s="353"/>
      <c r="AW34" s="353"/>
      <c r="AX34" s="353"/>
      <c r="AY34" s="353"/>
      <c r="AZ34" s="353"/>
      <c r="BA34" s="353"/>
      <c r="BB34" s="354"/>
      <c r="BC34" s="282"/>
      <c r="BE34" s="282"/>
      <c r="BF34" s="353" t="str">
        <f t="shared" si="21"/>
        <v>Nein</v>
      </c>
      <c r="BH34" s="473">
        <f t="shared" si="3"/>
        <v>0</v>
      </c>
      <c r="BI34" s="473">
        <f t="shared" si="4"/>
        <v>0</v>
      </c>
      <c r="BJ34" s="473">
        <f t="shared" si="5"/>
        <v>0</v>
      </c>
      <c r="BM34" s="474">
        <f t="shared" si="6"/>
        <v>0</v>
      </c>
      <c r="BN34" s="475">
        <f t="shared" si="22"/>
        <v>0</v>
      </c>
      <c r="BO34" s="474">
        <f t="shared" si="7"/>
        <v>0</v>
      </c>
      <c r="BP34" s="474">
        <f t="shared" si="8"/>
        <v>0</v>
      </c>
      <c r="BQ34" s="474">
        <f t="shared" si="9"/>
        <v>0</v>
      </c>
      <c r="BR34" s="330"/>
      <c r="BS34" s="298" t="b">
        <f t="shared" si="23"/>
        <v>0</v>
      </c>
      <c r="BT34" s="282" t="str">
        <f>_xlfn.IFNA(IF(MATCH(Q34,Materialliste!$A$1563:$A$1615,0)&gt;=1,"J"),"N")</f>
        <v>N</v>
      </c>
      <c r="BU34" s="298">
        <f t="shared" si="24"/>
        <v>0</v>
      </c>
      <c r="BV34" s="298">
        <f t="shared" si="25"/>
        <v>1</v>
      </c>
      <c r="BW34" s="298">
        <f t="shared" si="26"/>
        <v>1</v>
      </c>
      <c r="BX34" s="298" t="b">
        <f t="shared" si="10"/>
        <v>1</v>
      </c>
      <c r="BY34" s="298">
        <f t="shared" si="27"/>
        <v>0.9</v>
      </c>
      <c r="BZ34" s="298" t="b">
        <f t="shared" si="28"/>
        <v>1</v>
      </c>
      <c r="CA34" s="298">
        <f t="shared" si="29"/>
        <v>-0.7</v>
      </c>
      <c r="CB34" s="331"/>
      <c r="CH34" s="306" t="str">
        <f t="shared" si="30"/>
        <v/>
      </c>
      <c r="CL34" s="306" t="str">
        <f t="shared" si="31"/>
        <v/>
      </c>
    </row>
    <row r="35" spans="1:90" ht="33" customHeight="1">
      <c r="A35" s="923"/>
      <c r="B35" s="281"/>
      <c r="C35" s="332"/>
      <c r="D35" s="333"/>
      <c r="E35" s="334"/>
      <c r="F35" s="335"/>
      <c r="G35" s="336"/>
      <c r="H35" s="337"/>
      <c r="I35" s="476"/>
      <c r="J35" s="338"/>
      <c r="K35" s="339"/>
      <c r="L35" s="340"/>
      <c r="M35" s="342"/>
      <c r="N35" s="342"/>
      <c r="O35" s="342"/>
      <c r="P35" s="319"/>
      <c r="Q35" s="320"/>
      <c r="R35" s="355" t="str">
        <f>IF(AND(ISBLANK(P35),ISTEXT(Q35)),"t1?",IF(AND(ISBLANK(Q35),ISBLANK(P35)),"",VLOOKUP(BH35,Materialliste!$A$2:$B$1615,2,FALSE)))</f>
        <v/>
      </c>
      <c r="S35" s="319"/>
      <c r="T35" s="320"/>
      <c r="U35" s="355" t="str">
        <f>IF(AND(ISBLANK(S35),ISTEXT(T35)),"t2?",IF(AND(ISBLANK(T35),ISBLANK(S35)),"",VLOOKUP(BI35,Materialliste!$A$2:$B$1615,2,FALSE)))</f>
        <v/>
      </c>
      <c r="V35" s="319"/>
      <c r="W35" s="356"/>
      <c r="X35" s="355" t="str">
        <f>IF(AND(ISBLANK(V35),ISTEXT(W35)),"t3?",IF(AND(ISBLANK(W35),ISBLANK(V35)),"",VLOOKUP(BJ35,Materialliste!$A$2:$B$1615,2,FALSE)))</f>
        <v/>
      </c>
      <c r="Y35" s="443"/>
      <c r="Z35" s="346" t="str">
        <f t="shared" si="0"/>
        <v>Sheet?</v>
      </c>
      <c r="AA35" s="347" t="str">
        <f t="shared" si="11"/>
        <v>?Re</v>
      </c>
      <c r="AB35" s="454" t="str">
        <f t="shared" si="12"/>
        <v>Adhesive?</v>
      </c>
      <c r="AC35" s="348" t="str">
        <f t="shared" si="13"/>
        <v/>
      </c>
      <c r="AD35" s="323" t="str">
        <f t="shared" si="32"/>
        <v/>
      </c>
      <c r="AE35" s="349" t="str">
        <f t="shared" si="14"/>
        <v>Adhesive?</v>
      </c>
      <c r="AF35" s="480" t="str">
        <f t="shared" si="15"/>
        <v/>
      </c>
      <c r="AG35" s="482" t="str">
        <f t="shared" si="16"/>
        <v/>
      </c>
      <c r="AH35" s="461" t="str">
        <f t="shared" si="2"/>
        <v/>
      </c>
      <c r="AI35" s="350" t="str">
        <f t="shared" si="17"/>
        <v/>
      </c>
      <c r="AJ35" s="350" t="str">
        <f t="shared" si="18"/>
        <v/>
      </c>
      <c r="AK35" s="350" t="str">
        <f t="shared" si="19"/>
        <v/>
      </c>
      <c r="AL35" s="351" t="str">
        <f t="shared" si="20"/>
        <v/>
      </c>
      <c r="AM35" s="696"/>
      <c r="AN35" s="697"/>
      <c r="AO35" s="352"/>
      <c r="AP35" s="504"/>
      <c r="AQ35" s="353"/>
      <c r="AR35" s="353"/>
      <c r="AS35" s="353"/>
      <c r="AT35" s="353"/>
      <c r="AU35" s="353"/>
      <c r="AV35" s="353"/>
      <c r="AW35" s="353"/>
      <c r="AX35" s="353"/>
      <c r="AY35" s="353"/>
      <c r="AZ35" s="353"/>
      <c r="BA35" s="353"/>
      <c r="BB35" s="354"/>
      <c r="BC35" s="282"/>
      <c r="BE35" s="282"/>
      <c r="BF35" s="353" t="str">
        <f t="shared" si="21"/>
        <v>Nein</v>
      </c>
      <c r="BH35" s="473">
        <f t="shared" si="3"/>
        <v>0</v>
      </c>
      <c r="BI35" s="473">
        <f t="shared" si="4"/>
        <v>0</v>
      </c>
      <c r="BJ35" s="473">
        <f t="shared" si="5"/>
        <v>0</v>
      </c>
      <c r="BM35" s="474">
        <f t="shared" si="6"/>
        <v>0</v>
      </c>
      <c r="BN35" s="475">
        <f t="shared" si="22"/>
        <v>0</v>
      </c>
      <c r="BO35" s="474">
        <f t="shared" si="7"/>
        <v>0</v>
      </c>
      <c r="BP35" s="474">
        <f t="shared" si="8"/>
        <v>0</v>
      </c>
      <c r="BQ35" s="474">
        <f t="shared" si="9"/>
        <v>0</v>
      </c>
      <c r="BR35" s="330"/>
      <c r="BS35" s="298" t="b">
        <f t="shared" si="23"/>
        <v>0</v>
      </c>
      <c r="BT35" s="282" t="str">
        <f>_xlfn.IFNA(IF(MATCH(Q35,Materialliste!$A$1563:$A$1615,0)&gt;=1,"J"),"N")</f>
        <v>N</v>
      </c>
      <c r="BU35" s="298">
        <f t="shared" si="24"/>
        <v>0</v>
      </c>
      <c r="BV35" s="298">
        <f t="shared" si="25"/>
        <v>1</v>
      </c>
      <c r="BW35" s="298">
        <f t="shared" si="26"/>
        <v>1</v>
      </c>
      <c r="BX35" s="298" t="b">
        <f t="shared" si="10"/>
        <v>1</v>
      </c>
      <c r="BY35" s="298">
        <f t="shared" si="27"/>
        <v>0.9</v>
      </c>
      <c r="BZ35" s="298" t="b">
        <f t="shared" si="28"/>
        <v>1</v>
      </c>
      <c r="CA35" s="298">
        <f t="shared" si="29"/>
        <v>-0.7</v>
      </c>
      <c r="CB35" s="331"/>
      <c r="CH35" s="306" t="str">
        <f t="shared" si="30"/>
        <v/>
      </c>
      <c r="CL35" s="306" t="str">
        <f t="shared" si="31"/>
        <v/>
      </c>
    </row>
    <row r="36" spans="1:90" ht="33" customHeight="1">
      <c r="A36" s="923"/>
      <c r="B36" s="281"/>
      <c r="C36" s="332"/>
      <c r="D36" s="333"/>
      <c r="E36" s="334"/>
      <c r="F36" s="335"/>
      <c r="G36" s="336"/>
      <c r="H36" s="337"/>
      <c r="I36" s="476"/>
      <c r="J36" s="338"/>
      <c r="K36" s="339"/>
      <c r="L36" s="340"/>
      <c r="M36" s="342"/>
      <c r="N36" s="342"/>
      <c r="O36" s="342"/>
      <c r="P36" s="319"/>
      <c r="Q36" s="320"/>
      <c r="R36" s="355" t="str">
        <f>IF(AND(ISBLANK(P36),ISTEXT(Q36)),"t1?",IF(AND(ISBLANK(Q36),ISBLANK(P36)),"",VLOOKUP(BH36,Materialliste!$A$2:$B$1615,2,FALSE)))</f>
        <v/>
      </c>
      <c r="S36" s="319"/>
      <c r="T36" s="320"/>
      <c r="U36" s="355" t="str">
        <f>IF(AND(ISBLANK(S36),ISTEXT(T36)),"t2?",IF(AND(ISBLANK(T36),ISBLANK(S36)),"",VLOOKUP(BI36,Materialliste!$A$2:$B$1615,2,FALSE)))</f>
        <v/>
      </c>
      <c r="V36" s="319"/>
      <c r="W36" s="356"/>
      <c r="X36" s="355" t="str">
        <f>IF(AND(ISBLANK(V36),ISTEXT(W36)),"t3?",IF(AND(ISBLANK(W36),ISBLANK(V36)),"",VLOOKUP(BJ36,Materialliste!$A$2:$B$1615,2,FALSE)))</f>
        <v/>
      </c>
      <c r="Y36" s="443"/>
      <c r="Z36" s="346" t="str">
        <f t="shared" si="0"/>
        <v>Sheet?</v>
      </c>
      <c r="AA36" s="347" t="str">
        <f t="shared" si="11"/>
        <v>?Re</v>
      </c>
      <c r="AB36" s="454" t="str">
        <f t="shared" si="12"/>
        <v>Adhesive?</v>
      </c>
      <c r="AC36" s="348" t="str">
        <f t="shared" si="13"/>
        <v/>
      </c>
      <c r="AD36" s="323" t="str">
        <f t="shared" si="32"/>
        <v/>
      </c>
      <c r="AE36" s="349" t="str">
        <f t="shared" si="14"/>
        <v>Adhesive?</v>
      </c>
      <c r="AF36" s="480" t="str">
        <f t="shared" si="15"/>
        <v/>
      </c>
      <c r="AG36" s="482" t="str">
        <f t="shared" si="16"/>
        <v/>
      </c>
      <c r="AH36" s="461" t="str">
        <f t="shared" si="2"/>
        <v/>
      </c>
      <c r="AI36" s="350" t="str">
        <f t="shared" si="17"/>
        <v/>
      </c>
      <c r="AJ36" s="350" t="str">
        <f t="shared" si="18"/>
        <v/>
      </c>
      <c r="AK36" s="350" t="str">
        <f t="shared" si="19"/>
        <v/>
      </c>
      <c r="AL36" s="351" t="str">
        <f t="shared" si="20"/>
        <v/>
      </c>
      <c r="AM36" s="696"/>
      <c r="AN36" s="697"/>
      <c r="AO36" s="352"/>
      <c r="AP36" s="504"/>
      <c r="AQ36" s="353"/>
      <c r="AR36" s="353"/>
      <c r="AS36" s="353"/>
      <c r="AT36" s="353"/>
      <c r="AU36" s="353"/>
      <c r="AV36" s="353"/>
      <c r="AW36" s="353"/>
      <c r="AX36" s="353"/>
      <c r="AY36" s="353"/>
      <c r="AZ36" s="353"/>
      <c r="BA36" s="353"/>
      <c r="BB36" s="354"/>
      <c r="BC36" s="282"/>
      <c r="BE36" s="282"/>
      <c r="BF36" s="353" t="str">
        <f t="shared" si="21"/>
        <v>Nein</v>
      </c>
      <c r="BH36" s="473">
        <f t="shared" si="3"/>
        <v>0</v>
      </c>
      <c r="BI36" s="473">
        <f t="shared" si="4"/>
        <v>0</v>
      </c>
      <c r="BJ36" s="473">
        <f t="shared" si="5"/>
        <v>0</v>
      </c>
      <c r="BM36" s="474">
        <f t="shared" si="6"/>
        <v>0</v>
      </c>
      <c r="BN36" s="475">
        <f t="shared" si="22"/>
        <v>0</v>
      </c>
      <c r="BO36" s="474">
        <f t="shared" si="7"/>
        <v>0</v>
      </c>
      <c r="BP36" s="474">
        <f t="shared" si="8"/>
        <v>0</v>
      </c>
      <c r="BQ36" s="474">
        <f t="shared" si="9"/>
        <v>0</v>
      </c>
      <c r="BR36" s="330"/>
      <c r="BS36" s="298" t="b">
        <f t="shared" si="23"/>
        <v>0</v>
      </c>
      <c r="BT36" s="282" t="str">
        <f>_xlfn.IFNA(IF(MATCH(Q36,Materialliste!$A$1563:$A$1615,0)&gt;=1,"J"),"N")</f>
        <v>N</v>
      </c>
      <c r="BU36" s="298">
        <f t="shared" si="24"/>
        <v>0</v>
      </c>
      <c r="BV36" s="298">
        <f t="shared" si="25"/>
        <v>1</v>
      </c>
      <c r="BW36" s="298">
        <f t="shared" si="26"/>
        <v>1</v>
      </c>
      <c r="BX36" s="298" t="b">
        <f t="shared" si="10"/>
        <v>1</v>
      </c>
      <c r="BY36" s="298">
        <f t="shared" si="27"/>
        <v>0.9</v>
      </c>
      <c r="BZ36" s="298" t="b">
        <f t="shared" si="28"/>
        <v>1</v>
      </c>
      <c r="CA36" s="298">
        <f t="shared" si="29"/>
        <v>-0.7</v>
      </c>
      <c r="CB36" s="331"/>
      <c r="CH36" s="306" t="str">
        <f t="shared" si="30"/>
        <v/>
      </c>
      <c r="CL36" s="306" t="str">
        <f t="shared" si="31"/>
        <v/>
      </c>
    </row>
    <row r="37" spans="1:90" ht="33" customHeight="1">
      <c r="A37" s="923"/>
      <c r="B37" s="281"/>
      <c r="C37" s="332"/>
      <c r="D37" s="333"/>
      <c r="E37" s="334"/>
      <c r="F37" s="335"/>
      <c r="G37" s="336"/>
      <c r="H37" s="337"/>
      <c r="I37" s="476"/>
      <c r="J37" s="338"/>
      <c r="K37" s="339"/>
      <c r="L37" s="340"/>
      <c r="M37" s="342"/>
      <c r="N37" s="342"/>
      <c r="O37" s="342"/>
      <c r="P37" s="319"/>
      <c r="Q37" s="320"/>
      <c r="R37" s="355" t="str">
        <f>IF(AND(ISBLANK(P37),ISTEXT(Q37)),"t1?",IF(AND(ISBLANK(Q37),ISBLANK(P37)),"",VLOOKUP(BH37,Materialliste!$A$2:$B$1615,2,FALSE)))</f>
        <v/>
      </c>
      <c r="S37" s="319"/>
      <c r="T37" s="320"/>
      <c r="U37" s="355" t="str">
        <f>IF(AND(ISBLANK(S37),ISTEXT(T37)),"t2?",IF(AND(ISBLANK(T37),ISBLANK(S37)),"",VLOOKUP(BI37,Materialliste!$A$2:$B$1615,2,FALSE)))</f>
        <v/>
      </c>
      <c r="V37" s="319"/>
      <c r="W37" s="356"/>
      <c r="X37" s="355" t="str">
        <f>IF(AND(ISBLANK(V37),ISTEXT(W37)),"t3?",IF(AND(ISBLANK(W37),ISBLANK(V37)),"",VLOOKUP(BJ37,Materialliste!$A$2:$B$1615,2,FALSE)))</f>
        <v/>
      </c>
      <c r="Y37" s="443"/>
      <c r="Z37" s="346" t="str">
        <f t="shared" si="0"/>
        <v>Sheet?</v>
      </c>
      <c r="AA37" s="347" t="str">
        <f t="shared" si="11"/>
        <v>?Re</v>
      </c>
      <c r="AB37" s="454" t="str">
        <f t="shared" si="12"/>
        <v>Adhesive?</v>
      </c>
      <c r="AC37" s="348" t="str">
        <f t="shared" si="13"/>
        <v/>
      </c>
      <c r="AD37" s="323" t="str">
        <f t="shared" si="32"/>
        <v/>
      </c>
      <c r="AE37" s="349" t="str">
        <f t="shared" si="14"/>
        <v>Adhesive?</v>
      </c>
      <c r="AF37" s="480" t="str">
        <f t="shared" si="15"/>
        <v/>
      </c>
      <c r="AG37" s="482" t="str">
        <f t="shared" si="16"/>
        <v/>
      </c>
      <c r="AH37" s="461" t="str">
        <f t="shared" si="2"/>
        <v/>
      </c>
      <c r="AI37" s="350" t="str">
        <f t="shared" si="17"/>
        <v/>
      </c>
      <c r="AJ37" s="350" t="str">
        <f t="shared" si="18"/>
        <v/>
      </c>
      <c r="AK37" s="350" t="str">
        <f t="shared" si="19"/>
        <v/>
      </c>
      <c r="AL37" s="351" t="str">
        <f t="shared" si="20"/>
        <v/>
      </c>
      <c r="AM37" s="696"/>
      <c r="AN37" s="697"/>
      <c r="AO37" s="352"/>
      <c r="AP37" s="504"/>
      <c r="AQ37" s="353"/>
      <c r="AR37" s="353"/>
      <c r="AS37" s="353"/>
      <c r="AT37" s="353"/>
      <c r="AU37" s="353"/>
      <c r="AV37" s="353"/>
      <c r="AW37" s="353"/>
      <c r="AX37" s="353"/>
      <c r="AY37" s="353"/>
      <c r="AZ37" s="353"/>
      <c r="BA37" s="353"/>
      <c r="BB37" s="354"/>
      <c r="BC37" s="282"/>
      <c r="BE37" s="282"/>
      <c r="BF37" s="353" t="str">
        <f t="shared" si="21"/>
        <v>Nein</v>
      </c>
      <c r="BH37" s="473">
        <f t="shared" si="3"/>
        <v>0</v>
      </c>
      <c r="BI37" s="473">
        <f t="shared" si="4"/>
        <v>0</v>
      </c>
      <c r="BJ37" s="473">
        <f t="shared" si="5"/>
        <v>0</v>
      </c>
      <c r="BM37" s="474">
        <f t="shared" si="6"/>
        <v>0</v>
      </c>
      <c r="BN37" s="475">
        <f t="shared" si="22"/>
        <v>0</v>
      </c>
      <c r="BO37" s="474">
        <f t="shared" si="7"/>
        <v>0</v>
      </c>
      <c r="BP37" s="474">
        <f t="shared" si="8"/>
        <v>0</v>
      </c>
      <c r="BQ37" s="474">
        <f t="shared" si="9"/>
        <v>0</v>
      </c>
      <c r="BR37" s="330"/>
      <c r="BS37" s="298" t="b">
        <f t="shared" si="23"/>
        <v>0</v>
      </c>
      <c r="BT37" s="282" t="str">
        <f>_xlfn.IFNA(IF(MATCH(Q37,Materialliste!$A$1563:$A$1615,0)&gt;=1,"J"),"N")</f>
        <v>N</v>
      </c>
      <c r="BU37" s="298">
        <f t="shared" si="24"/>
        <v>0</v>
      </c>
      <c r="BV37" s="298">
        <f t="shared" si="25"/>
        <v>1</v>
      </c>
      <c r="BW37" s="298">
        <f t="shared" si="26"/>
        <v>1</v>
      </c>
      <c r="BX37" s="298" t="b">
        <f t="shared" si="10"/>
        <v>1</v>
      </c>
      <c r="BY37" s="298">
        <f t="shared" si="27"/>
        <v>0.9</v>
      </c>
      <c r="BZ37" s="298" t="b">
        <f t="shared" si="28"/>
        <v>1</v>
      </c>
      <c r="CA37" s="298">
        <f t="shared" si="29"/>
        <v>-0.7</v>
      </c>
      <c r="CB37" s="331"/>
      <c r="CH37" s="306" t="str">
        <f t="shared" si="30"/>
        <v/>
      </c>
      <c r="CL37" s="306" t="str">
        <f t="shared" si="31"/>
        <v/>
      </c>
    </row>
    <row r="38" spans="1:90" ht="33" customHeight="1">
      <c r="A38" s="923"/>
      <c r="B38" s="281"/>
      <c r="C38" s="332"/>
      <c r="D38" s="333"/>
      <c r="E38" s="334"/>
      <c r="F38" s="335"/>
      <c r="G38" s="336"/>
      <c r="H38" s="337"/>
      <c r="I38" s="476"/>
      <c r="J38" s="338"/>
      <c r="K38" s="339"/>
      <c r="L38" s="340"/>
      <c r="M38" s="342"/>
      <c r="N38" s="342"/>
      <c r="O38" s="342"/>
      <c r="P38" s="319"/>
      <c r="Q38" s="320"/>
      <c r="R38" s="355" t="str">
        <f>IF(AND(ISBLANK(P38),ISTEXT(Q38)),"t1?",IF(AND(ISBLANK(Q38),ISBLANK(P38)),"",VLOOKUP(BH38,Materialliste!$A$2:$B$1615,2,FALSE)))</f>
        <v/>
      </c>
      <c r="S38" s="319"/>
      <c r="T38" s="320"/>
      <c r="U38" s="355" t="str">
        <f>IF(AND(ISBLANK(S38),ISTEXT(T38)),"t2?",IF(AND(ISBLANK(T38),ISBLANK(S38)),"",VLOOKUP(BI38,Materialliste!$A$2:$B$1615,2,FALSE)))</f>
        <v/>
      </c>
      <c r="V38" s="319"/>
      <c r="W38" s="356"/>
      <c r="X38" s="355" t="str">
        <f>IF(AND(ISBLANK(V38),ISTEXT(W38)),"t3?",IF(AND(ISBLANK(W38),ISBLANK(V38)),"",VLOOKUP(BJ38,Materialliste!$A$2:$B$1615,2,FALSE)))</f>
        <v/>
      </c>
      <c r="Y38" s="443"/>
      <c r="Z38" s="346" t="str">
        <f t="shared" si="0"/>
        <v>Sheet?</v>
      </c>
      <c r="AA38" s="347" t="str">
        <f t="shared" si="11"/>
        <v>?Re</v>
      </c>
      <c r="AB38" s="454" t="str">
        <f t="shared" si="12"/>
        <v>Adhesive?</v>
      </c>
      <c r="AC38" s="348" t="str">
        <f t="shared" si="13"/>
        <v/>
      </c>
      <c r="AD38" s="323" t="str">
        <f t="shared" si="32"/>
        <v/>
      </c>
      <c r="AE38" s="349" t="str">
        <f t="shared" si="14"/>
        <v>Adhesive?</v>
      </c>
      <c r="AF38" s="480" t="str">
        <f t="shared" si="15"/>
        <v/>
      </c>
      <c r="AG38" s="482" t="str">
        <f t="shared" si="16"/>
        <v/>
      </c>
      <c r="AH38" s="461" t="str">
        <f t="shared" si="2"/>
        <v/>
      </c>
      <c r="AI38" s="350" t="str">
        <f t="shared" si="17"/>
        <v/>
      </c>
      <c r="AJ38" s="350" t="str">
        <f t="shared" si="18"/>
        <v/>
      </c>
      <c r="AK38" s="350" t="str">
        <f t="shared" si="19"/>
        <v/>
      </c>
      <c r="AL38" s="351" t="str">
        <f t="shared" si="20"/>
        <v/>
      </c>
      <c r="AM38" s="696"/>
      <c r="AN38" s="697"/>
      <c r="AO38" s="352"/>
      <c r="AP38" s="504"/>
      <c r="AQ38" s="353"/>
      <c r="AR38" s="353"/>
      <c r="AS38" s="353"/>
      <c r="AT38" s="353"/>
      <c r="AU38" s="353"/>
      <c r="AV38" s="353"/>
      <c r="AW38" s="353"/>
      <c r="AX38" s="353"/>
      <c r="AY38" s="353"/>
      <c r="AZ38" s="353"/>
      <c r="BA38" s="353"/>
      <c r="BB38" s="354"/>
      <c r="BC38" s="282"/>
      <c r="BE38" s="282"/>
      <c r="BF38" s="353" t="str">
        <f t="shared" si="21"/>
        <v>Nein</v>
      </c>
      <c r="BH38" s="473">
        <f t="shared" si="3"/>
        <v>0</v>
      </c>
      <c r="BI38" s="473">
        <f t="shared" si="4"/>
        <v>0</v>
      </c>
      <c r="BJ38" s="473">
        <f t="shared" si="5"/>
        <v>0</v>
      </c>
      <c r="BM38" s="474">
        <f t="shared" si="6"/>
        <v>0</v>
      </c>
      <c r="BN38" s="475">
        <f t="shared" si="22"/>
        <v>0</v>
      </c>
      <c r="BO38" s="474">
        <f t="shared" si="7"/>
        <v>0</v>
      </c>
      <c r="BP38" s="474">
        <f t="shared" si="8"/>
        <v>0</v>
      </c>
      <c r="BQ38" s="474">
        <f t="shared" si="9"/>
        <v>0</v>
      </c>
      <c r="BR38" s="330"/>
      <c r="BS38" s="298" t="b">
        <f t="shared" si="23"/>
        <v>0</v>
      </c>
      <c r="BT38" s="282" t="str">
        <f>_xlfn.IFNA(IF(MATCH(Q38,Materialliste!$A$1563:$A$1615,0)&gt;=1,"J"),"N")</f>
        <v>N</v>
      </c>
      <c r="BU38" s="298">
        <f t="shared" si="24"/>
        <v>0</v>
      </c>
      <c r="BV38" s="298">
        <f t="shared" si="25"/>
        <v>1</v>
      </c>
      <c r="BW38" s="298">
        <f t="shared" si="26"/>
        <v>1</v>
      </c>
      <c r="BX38" s="298" t="b">
        <f t="shared" si="10"/>
        <v>1</v>
      </c>
      <c r="BY38" s="298">
        <f t="shared" si="27"/>
        <v>0.9</v>
      </c>
      <c r="BZ38" s="298" t="b">
        <f t="shared" si="28"/>
        <v>1</v>
      </c>
      <c r="CA38" s="298">
        <f t="shared" si="29"/>
        <v>-0.7</v>
      </c>
      <c r="CB38" s="331"/>
      <c r="CH38" s="306" t="str">
        <f t="shared" si="30"/>
        <v/>
      </c>
      <c r="CL38" s="306" t="str">
        <f t="shared" si="31"/>
        <v/>
      </c>
    </row>
    <row r="39" spans="1:90" ht="33" customHeight="1">
      <c r="A39" s="923"/>
      <c r="B39" s="281"/>
      <c r="C39" s="332"/>
      <c r="D39" s="333"/>
      <c r="E39" s="334"/>
      <c r="F39" s="335"/>
      <c r="G39" s="336"/>
      <c r="H39" s="337"/>
      <c r="I39" s="476"/>
      <c r="J39" s="338"/>
      <c r="K39" s="339"/>
      <c r="L39" s="340"/>
      <c r="M39" s="342"/>
      <c r="N39" s="342"/>
      <c r="O39" s="342"/>
      <c r="P39" s="319"/>
      <c r="Q39" s="320"/>
      <c r="R39" s="355" t="str">
        <f>IF(AND(ISBLANK(P39),ISTEXT(Q39)),"t1?",IF(AND(ISBLANK(Q39),ISBLANK(P39)),"",VLOOKUP(BH39,Materialliste!$A$2:$B$1615,2,FALSE)))</f>
        <v/>
      </c>
      <c r="S39" s="319"/>
      <c r="T39" s="320"/>
      <c r="U39" s="355" t="str">
        <f>IF(AND(ISBLANK(S39),ISTEXT(T39)),"t2?",IF(AND(ISBLANK(T39),ISBLANK(S39)),"",VLOOKUP(BI39,Materialliste!$A$2:$B$1615,2,FALSE)))</f>
        <v/>
      </c>
      <c r="V39" s="319"/>
      <c r="W39" s="356"/>
      <c r="X39" s="355" t="str">
        <f>IF(AND(ISBLANK(V39),ISTEXT(W39)),"t3?",IF(AND(ISBLANK(W39),ISBLANK(V39)),"",VLOOKUP(BJ39,Materialliste!$A$2:$B$1615,2,FALSE)))</f>
        <v/>
      </c>
      <c r="Y39" s="443"/>
      <c r="Z39" s="346" t="str">
        <f t="shared" si="0"/>
        <v>Sheet?</v>
      </c>
      <c r="AA39" s="347" t="str">
        <f t="shared" si="11"/>
        <v>?Re</v>
      </c>
      <c r="AB39" s="454" t="str">
        <f t="shared" si="12"/>
        <v>Adhesive?</v>
      </c>
      <c r="AC39" s="348" t="str">
        <f t="shared" si="13"/>
        <v/>
      </c>
      <c r="AD39" s="323" t="str">
        <f t="shared" si="32"/>
        <v/>
      </c>
      <c r="AE39" s="349" t="str">
        <f t="shared" si="14"/>
        <v>Adhesive?</v>
      </c>
      <c r="AF39" s="480" t="str">
        <f t="shared" si="15"/>
        <v/>
      </c>
      <c r="AG39" s="482" t="str">
        <f t="shared" si="16"/>
        <v/>
      </c>
      <c r="AH39" s="461" t="str">
        <f t="shared" si="2"/>
        <v/>
      </c>
      <c r="AI39" s="350" t="str">
        <f t="shared" si="17"/>
        <v/>
      </c>
      <c r="AJ39" s="350" t="str">
        <f t="shared" si="18"/>
        <v/>
      </c>
      <c r="AK39" s="350" t="str">
        <f t="shared" si="19"/>
        <v/>
      </c>
      <c r="AL39" s="351" t="str">
        <f t="shared" si="20"/>
        <v/>
      </c>
      <c r="AM39" s="696"/>
      <c r="AN39" s="697"/>
      <c r="AO39" s="352"/>
      <c r="AP39" s="504"/>
      <c r="AQ39" s="353"/>
      <c r="AR39" s="353"/>
      <c r="AS39" s="353"/>
      <c r="AT39" s="353"/>
      <c r="AU39" s="353"/>
      <c r="AV39" s="353"/>
      <c r="AW39" s="353"/>
      <c r="AX39" s="353"/>
      <c r="AY39" s="353"/>
      <c r="AZ39" s="353"/>
      <c r="BA39" s="353"/>
      <c r="BB39" s="354"/>
      <c r="BC39" s="282"/>
      <c r="BE39" s="282"/>
      <c r="BF39" s="353" t="str">
        <f t="shared" si="21"/>
        <v>Nein</v>
      </c>
      <c r="BH39" s="473">
        <f t="shared" si="3"/>
        <v>0</v>
      </c>
      <c r="BI39" s="473">
        <f t="shared" si="4"/>
        <v>0</v>
      </c>
      <c r="BJ39" s="473">
        <f t="shared" si="5"/>
        <v>0</v>
      </c>
      <c r="BM39" s="474">
        <f t="shared" si="6"/>
        <v>0</v>
      </c>
      <c r="BN39" s="475">
        <f t="shared" si="22"/>
        <v>0</v>
      </c>
      <c r="BO39" s="474">
        <f t="shared" si="7"/>
        <v>0</v>
      </c>
      <c r="BP39" s="474">
        <f t="shared" si="8"/>
        <v>0</v>
      </c>
      <c r="BQ39" s="474">
        <f t="shared" si="9"/>
        <v>0</v>
      </c>
      <c r="BR39" s="330"/>
      <c r="BS39" s="298" t="b">
        <f t="shared" si="23"/>
        <v>0</v>
      </c>
      <c r="BT39" s="282" t="str">
        <f>_xlfn.IFNA(IF(MATCH(Q39,Materialliste!$A$1563:$A$1615,0)&gt;=1,"J"),"N")</f>
        <v>N</v>
      </c>
      <c r="BU39" s="298">
        <f t="shared" si="24"/>
        <v>0</v>
      </c>
      <c r="BV39" s="298">
        <f t="shared" si="25"/>
        <v>1</v>
      </c>
      <c r="BW39" s="298">
        <f t="shared" si="26"/>
        <v>1</v>
      </c>
      <c r="BX39" s="298" t="b">
        <f t="shared" si="10"/>
        <v>1</v>
      </c>
      <c r="BY39" s="298">
        <f t="shared" si="27"/>
        <v>0.9</v>
      </c>
      <c r="BZ39" s="298" t="b">
        <f t="shared" si="28"/>
        <v>1</v>
      </c>
      <c r="CA39" s="298">
        <f t="shared" si="29"/>
        <v>-0.7</v>
      </c>
      <c r="CB39" s="331"/>
      <c r="CH39" s="306" t="str">
        <f t="shared" si="30"/>
        <v/>
      </c>
      <c r="CL39" s="306" t="str">
        <f t="shared" si="31"/>
        <v/>
      </c>
    </row>
    <row r="40" spans="1:90" ht="33" customHeight="1">
      <c r="A40" s="923"/>
      <c r="B40" s="281"/>
      <c r="C40" s="332"/>
      <c r="D40" s="333"/>
      <c r="E40" s="334"/>
      <c r="F40" s="335"/>
      <c r="G40" s="336"/>
      <c r="H40" s="337"/>
      <c r="I40" s="476"/>
      <c r="J40" s="338"/>
      <c r="K40" s="339"/>
      <c r="L40" s="340"/>
      <c r="M40" s="342"/>
      <c r="N40" s="342"/>
      <c r="O40" s="342"/>
      <c r="P40" s="319"/>
      <c r="Q40" s="356"/>
      <c r="R40" s="355" t="str">
        <f>IF(AND(ISBLANK(P40),ISTEXT(Q40)),"t1?",IF(AND(ISBLANK(Q40),ISBLANK(P40)),"",VLOOKUP(BH40,Materialliste!$A$2:$B$1615,2,FALSE)))</f>
        <v/>
      </c>
      <c r="S40" s="319"/>
      <c r="T40" s="356"/>
      <c r="U40" s="355" t="str">
        <f>IF(AND(ISBLANK(S40),ISTEXT(T40)),"t2?",IF(AND(ISBLANK(T40),ISBLANK(S40)),"",VLOOKUP(BI40,Materialliste!$A$2:$B$1615,2,FALSE)))</f>
        <v/>
      </c>
      <c r="V40" s="319"/>
      <c r="W40" s="356"/>
      <c r="X40" s="355" t="str">
        <f>IF(AND(ISBLANK(V40),ISTEXT(W40)),"t3?",IF(AND(ISBLANK(W40),ISBLANK(V40)),"",VLOOKUP(BJ40,Materialliste!$A$2:$B$1615,2,FALSE)))</f>
        <v/>
      </c>
      <c r="Y40" s="443"/>
      <c r="Z40" s="346" t="str">
        <f t="shared" si="0"/>
        <v>Sheet?</v>
      </c>
      <c r="AA40" s="347" t="str">
        <f t="shared" si="11"/>
        <v>?Re</v>
      </c>
      <c r="AB40" s="454" t="str">
        <f t="shared" si="12"/>
        <v>Adhesive?</v>
      </c>
      <c r="AC40" s="348" t="str">
        <f t="shared" si="13"/>
        <v/>
      </c>
      <c r="AD40" s="323" t="str">
        <f t="shared" si="32"/>
        <v/>
      </c>
      <c r="AE40" s="349" t="str">
        <f t="shared" si="14"/>
        <v>Adhesive?</v>
      </c>
      <c r="AF40" s="480" t="str">
        <f t="shared" si="15"/>
        <v/>
      </c>
      <c r="AG40" s="482" t="str">
        <f t="shared" si="16"/>
        <v/>
      </c>
      <c r="AH40" s="461" t="str">
        <f t="shared" si="2"/>
        <v/>
      </c>
      <c r="AI40" s="350" t="str">
        <f t="shared" si="17"/>
        <v/>
      </c>
      <c r="AJ40" s="350" t="str">
        <f t="shared" si="18"/>
        <v/>
      </c>
      <c r="AK40" s="350" t="str">
        <f t="shared" si="19"/>
        <v/>
      </c>
      <c r="AL40" s="351" t="str">
        <f t="shared" si="20"/>
        <v/>
      </c>
      <c r="AM40" s="696"/>
      <c r="AN40" s="697"/>
      <c r="AO40" s="352"/>
      <c r="AP40" s="504"/>
      <c r="AQ40" s="353"/>
      <c r="AR40" s="353"/>
      <c r="AS40" s="353"/>
      <c r="AT40" s="353"/>
      <c r="AU40" s="353"/>
      <c r="AV40" s="353"/>
      <c r="AW40" s="353"/>
      <c r="AX40" s="353"/>
      <c r="AY40" s="353"/>
      <c r="AZ40" s="353"/>
      <c r="BA40" s="353"/>
      <c r="BB40" s="354"/>
      <c r="BC40" s="282"/>
      <c r="BE40" s="282"/>
      <c r="BF40" s="353" t="str">
        <f t="shared" si="21"/>
        <v>Nein</v>
      </c>
      <c r="BH40" s="473">
        <f t="shared" si="3"/>
        <v>0</v>
      </c>
      <c r="BI40" s="473">
        <f t="shared" si="4"/>
        <v>0</v>
      </c>
      <c r="BJ40" s="473">
        <f t="shared" si="5"/>
        <v>0</v>
      </c>
      <c r="BM40" s="474">
        <f t="shared" si="6"/>
        <v>0</v>
      </c>
      <c r="BN40" s="475">
        <f t="shared" si="22"/>
        <v>0</v>
      </c>
      <c r="BO40" s="474">
        <f t="shared" si="7"/>
        <v>0</v>
      </c>
      <c r="BP40" s="474">
        <f t="shared" si="8"/>
        <v>0</v>
      </c>
      <c r="BQ40" s="474">
        <f t="shared" si="9"/>
        <v>0</v>
      </c>
      <c r="BR40" s="330"/>
      <c r="BS40" s="298" t="b">
        <f t="shared" si="23"/>
        <v>0</v>
      </c>
      <c r="BT40" s="282" t="str">
        <f>_xlfn.IFNA(IF(MATCH(Q40,Materialliste!$A$1563:$A$1615,0)&gt;=1,"J"),"N")</f>
        <v>N</v>
      </c>
      <c r="BU40" s="298">
        <f t="shared" si="24"/>
        <v>0</v>
      </c>
      <c r="BV40" s="298">
        <f t="shared" si="25"/>
        <v>1</v>
      </c>
      <c r="BW40" s="298">
        <f t="shared" si="26"/>
        <v>1</v>
      </c>
      <c r="BX40" s="298" t="b">
        <f t="shared" si="10"/>
        <v>1</v>
      </c>
      <c r="BY40" s="298">
        <f t="shared" si="27"/>
        <v>0.9</v>
      </c>
      <c r="BZ40" s="298" t="b">
        <f t="shared" si="28"/>
        <v>1</v>
      </c>
      <c r="CA40" s="298">
        <f t="shared" si="29"/>
        <v>-0.7</v>
      </c>
      <c r="CB40" s="331"/>
      <c r="CH40" s="306" t="str">
        <f t="shared" si="30"/>
        <v/>
      </c>
      <c r="CL40" s="306" t="str">
        <f t="shared" si="31"/>
        <v/>
      </c>
    </row>
    <row r="41" spans="1:90" ht="33" customHeight="1">
      <c r="A41" s="923"/>
      <c r="B41" s="281"/>
      <c r="C41" s="332"/>
      <c r="D41" s="333"/>
      <c r="E41" s="334"/>
      <c r="F41" s="335"/>
      <c r="G41" s="336"/>
      <c r="H41" s="337"/>
      <c r="I41" s="476"/>
      <c r="J41" s="338"/>
      <c r="K41" s="339"/>
      <c r="L41" s="340"/>
      <c r="M41" s="342"/>
      <c r="N41" s="342"/>
      <c r="O41" s="342"/>
      <c r="P41" s="319"/>
      <c r="Q41" s="356"/>
      <c r="R41" s="355" t="str">
        <f>IF(AND(ISBLANK(P41),ISTEXT(Q41)),"t1?",IF(AND(ISBLANK(Q41),ISBLANK(P41)),"",VLOOKUP(BH41,Materialliste!$A$2:$B$1615,2,FALSE)))</f>
        <v/>
      </c>
      <c r="S41" s="319"/>
      <c r="T41" s="356"/>
      <c r="U41" s="355" t="str">
        <f>IF(AND(ISBLANK(S41),ISTEXT(T41)),"t2?",IF(AND(ISBLANK(T41),ISBLANK(S41)),"",VLOOKUP(BI41,Materialliste!$A$2:$B$1615,2,FALSE)))</f>
        <v/>
      </c>
      <c r="V41" s="319"/>
      <c r="W41" s="356"/>
      <c r="X41" s="355" t="str">
        <f>IF(AND(ISBLANK(V41),ISTEXT(W41)),"t3?",IF(AND(ISBLANK(W41),ISBLANK(V41)),"",VLOOKUP(BJ41,Materialliste!$A$2:$B$1615,2,FALSE)))</f>
        <v/>
      </c>
      <c r="Y41" s="443"/>
      <c r="Z41" s="346" t="str">
        <f t="shared" si="0"/>
        <v>Sheet?</v>
      </c>
      <c r="AA41" s="347" t="str">
        <f t="shared" si="11"/>
        <v>?Re</v>
      </c>
      <c r="AB41" s="454" t="str">
        <f t="shared" si="12"/>
        <v>Adhesive?</v>
      </c>
      <c r="AC41" s="348" t="str">
        <f t="shared" si="13"/>
        <v/>
      </c>
      <c r="AD41" s="323" t="str">
        <f t="shared" si="32"/>
        <v/>
      </c>
      <c r="AE41" s="349" t="str">
        <f t="shared" si="14"/>
        <v>Adhesive?</v>
      </c>
      <c r="AF41" s="480" t="str">
        <f t="shared" si="15"/>
        <v/>
      </c>
      <c r="AG41" s="482" t="str">
        <f t="shared" si="16"/>
        <v/>
      </c>
      <c r="AH41" s="461" t="str">
        <f t="shared" si="2"/>
        <v/>
      </c>
      <c r="AI41" s="350" t="str">
        <f t="shared" si="17"/>
        <v/>
      </c>
      <c r="AJ41" s="350" t="str">
        <f t="shared" si="18"/>
        <v/>
      </c>
      <c r="AK41" s="350" t="str">
        <f t="shared" si="19"/>
        <v/>
      </c>
      <c r="AL41" s="351" t="str">
        <f t="shared" si="20"/>
        <v/>
      </c>
      <c r="AM41" s="696"/>
      <c r="AN41" s="697"/>
      <c r="AO41" s="352"/>
      <c r="AP41" s="504"/>
      <c r="AQ41" s="353"/>
      <c r="AR41" s="353"/>
      <c r="AS41" s="353"/>
      <c r="AT41" s="353"/>
      <c r="AU41" s="353"/>
      <c r="AV41" s="353"/>
      <c r="AW41" s="353"/>
      <c r="AX41" s="353"/>
      <c r="AY41" s="353"/>
      <c r="AZ41" s="353"/>
      <c r="BA41" s="353"/>
      <c r="BB41" s="354"/>
      <c r="BC41" s="282"/>
      <c r="BE41" s="282"/>
      <c r="BF41" s="353" t="str">
        <f t="shared" si="21"/>
        <v>Nein</v>
      </c>
      <c r="BH41" s="473">
        <f t="shared" si="3"/>
        <v>0</v>
      </c>
      <c r="BI41" s="473">
        <f t="shared" si="4"/>
        <v>0</v>
      </c>
      <c r="BJ41" s="473">
        <f t="shared" si="5"/>
        <v>0</v>
      </c>
      <c r="BM41" s="474">
        <f t="shared" si="6"/>
        <v>0</v>
      </c>
      <c r="BN41" s="475">
        <f t="shared" si="22"/>
        <v>0</v>
      </c>
      <c r="BO41" s="474">
        <f t="shared" si="7"/>
        <v>0</v>
      </c>
      <c r="BP41" s="474">
        <f t="shared" si="8"/>
        <v>0</v>
      </c>
      <c r="BQ41" s="474">
        <f t="shared" si="9"/>
        <v>0</v>
      </c>
      <c r="BR41" s="330"/>
      <c r="BS41" s="298" t="b">
        <f t="shared" si="23"/>
        <v>0</v>
      </c>
      <c r="BT41" s="282" t="str">
        <f>_xlfn.IFNA(IF(MATCH(Q41,Materialliste!$A$1563:$A$1615,0)&gt;=1,"J"),"N")</f>
        <v>N</v>
      </c>
      <c r="BU41" s="298">
        <f t="shared" si="24"/>
        <v>0</v>
      </c>
      <c r="BV41" s="298">
        <f t="shared" si="25"/>
        <v>1</v>
      </c>
      <c r="BW41" s="298">
        <f t="shared" si="26"/>
        <v>1</v>
      </c>
      <c r="BX41" s="298" t="b">
        <f t="shared" si="10"/>
        <v>1</v>
      </c>
      <c r="BY41" s="298">
        <f t="shared" si="27"/>
        <v>0.9</v>
      </c>
      <c r="BZ41" s="298" t="b">
        <f t="shared" si="28"/>
        <v>1</v>
      </c>
      <c r="CA41" s="298">
        <f t="shared" si="29"/>
        <v>-0.7</v>
      </c>
      <c r="CB41" s="331"/>
      <c r="CH41" s="306" t="str">
        <f t="shared" si="30"/>
        <v/>
      </c>
      <c r="CL41" s="306" t="str">
        <f t="shared" si="31"/>
        <v/>
      </c>
    </row>
    <row r="42" spans="1:90" ht="33" customHeight="1">
      <c r="A42" s="923"/>
      <c r="B42" s="281"/>
      <c r="C42" s="332"/>
      <c r="D42" s="333"/>
      <c r="E42" s="334"/>
      <c r="F42" s="335"/>
      <c r="G42" s="336"/>
      <c r="H42" s="337"/>
      <c r="I42" s="476"/>
      <c r="J42" s="338"/>
      <c r="K42" s="339"/>
      <c r="L42" s="340"/>
      <c r="M42" s="342"/>
      <c r="N42" s="342"/>
      <c r="O42" s="342"/>
      <c r="P42" s="319"/>
      <c r="Q42" s="356"/>
      <c r="R42" s="355" t="str">
        <f>IF(AND(ISBLANK(P42),ISTEXT(Q42)),"t1?",IF(AND(ISBLANK(Q42),ISBLANK(P42)),"",VLOOKUP(BH42,Materialliste!$A$2:$B$1615,2,FALSE)))</f>
        <v/>
      </c>
      <c r="S42" s="319"/>
      <c r="T42" s="356"/>
      <c r="U42" s="355" t="str">
        <f>IF(AND(ISBLANK(S42),ISTEXT(T42)),"t2?",IF(AND(ISBLANK(T42),ISBLANK(S42)),"",VLOOKUP(BI42,Materialliste!$A$2:$B$1615,2,FALSE)))</f>
        <v/>
      </c>
      <c r="V42" s="319"/>
      <c r="W42" s="356"/>
      <c r="X42" s="355" t="str">
        <f>IF(AND(ISBLANK(V42),ISTEXT(W42)),"t3?",IF(AND(ISBLANK(W42),ISBLANK(V42)),"",VLOOKUP(BJ42,Materialliste!$A$2:$B$1615,2,FALSE)))</f>
        <v/>
      </c>
      <c r="Y42" s="443"/>
      <c r="Z42" s="346" t="str">
        <f t="shared" si="0"/>
        <v>Sheet?</v>
      </c>
      <c r="AA42" s="347" t="str">
        <f t="shared" si="11"/>
        <v>?Re</v>
      </c>
      <c r="AB42" s="454" t="str">
        <f t="shared" si="12"/>
        <v>Adhesive?</v>
      </c>
      <c r="AC42" s="348" t="str">
        <f t="shared" si="13"/>
        <v/>
      </c>
      <c r="AD42" s="323" t="str">
        <f t="shared" si="32"/>
        <v/>
      </c>
      <c r="AE42" s="349" t="str">
        <f t="shared" si="14"/>
        <v>Adhesive?</v>
      </c>
      <c r="AF42" s="480" t="str">
        <f t="shared" si="15"/>
        <v/>
      </c>
      <c r="AG42" s="482" t="str">
        <f t="shared" si="16"/>
        <v/>
      </c>
      <c r="AH42" s="461" t="str">
        <f t="shared" si="2"/>
        <v/>
      </c>
      <c r="AI42" s="350" t="str">
        <f t="shared" si="17"/>
        <v/>
      </c>
      <c r="AJ42" s="350" t="str">
        <f t="shared" si="18"/>
        <v/>
      </c>
      <c r="AK42" s="350" t="str">
        <f t="shared" si="19"/>
        <v/>
      </c>
      <c r="AL42" s="351" t="str">
        <f t="shared" si="20"/>
        <v/>
      </c>
      <c r="AM42" s="696"/>
      <c r="AN42" s="697"/>
      <c r="AO42" s="352"/>
      <c r="AP42" s="504"/>
      <c r="AQ42" s="353"/>
      <c r="AR42" s="353"/>
      <c r="AS42" s="353"/>
      <c r="AT42" s="353"/>
      <c r="AU42" s="353"/>
      <c r="AV42" s="353"/>
      <c r="AW42" s="353"/>
      <c r="AX42" s="353"/>
      <c r="AY42" s="353"/>
      <c r="AZ42" s="353"/>
      <c r="BA42" s="353"/>
      <c r="BB42" s="354"/>
      <c r="BC42" s="282"/>
      <c r="BE42" s="282"/>
      <c r="BF42" s="353" t="str">
        <f t="shared" si="21"/>
        <v>Nein</v>
      </c>
      <c r="BH42" s="473">
        <f t="shared" si="3"/>
        <v>0</v>
      </c>
      <c r="BI42" s="473">
        <f t="shared" si="4"/>
        <v>0</v>
      </c>
      <c r="BJ42" s="473">
        <f t="shared" si="5"/>
        <v>0</v>
      </c>
      <c r="BM42" s="474">
        <f t="shared" si="6"/>
        <v>0</v>
      </c>
      <c r="BN42" s="475">
        <f t="shared" si="22"/>
        <v>0</v>
      </c>
      <c r="BO42" s="474">
        <f t="shared" si="7"/>
        <v>0</v>
      </c>
      <c r="BP42" s="474">
        <f t="shared" si="8"/>
        <v>0</v>
      </c>
      <c r="BQ42" s="474">
        <f t="shared" si="9"/>
        <v>0</v>
      </c>
      <c r="BR42" s="330"/>
      <c r="BS42" s="298" t="b">
        <f t="shared" si="23"/>
        <v>0</v>
      </c>
      <c r="BT42" s="282" t="str">
        <f>_xlfn.IFNA(IF(MATCH(Q42,Materialliste!$A$1563:$A$1615,0)&gt;=1,"J"),"N")</f>
        <v>N</v>
      </c>
      <c r="BU42" s="298">
        <f t="shared" si="24"/>
        <v>0</v>
      </c>
      <c r="BV42" s="298">
        <f t="shared" si="25"/>
        <v>1</v>
      </c>
      <c r="BW42" s="298">
        <f t="shared" si="26"/>
        <v>1</v>
      </c>
      <c r="BX42" s="298" t="b">
        <f t="shared" si="10"/>
        <v>1</v>
      </c>
      <c r="BY42" s="298">
        <f t="shared" si="27"/>
        <v>0.9</v>
      </c>
      <c r="BZ42" s="298" t="b">
        <f t="shared" si="28"/>
        <v>1</v>
      </c>
      <c r="CA42" s="298">
        <f t="shared" si="29"/>
        <v>-0.7</v>
      </c>
      <c r="CB42" s="331"/>
      <c r="CH42" s="306" t="str">
        <f t="shared" si="30"/>
        <v/>
      </c>
      <c r="CL42" s="306" t="str">
        <f t="shared" si="31"/>
        <v/>
      </c>
    </row>
    <row r="43" spans="1:90" ht="33" customHeight="1" thickBot="1">
      <c r="A43" s="923"/>
      <c r="B43" s="281"/>
      <c r="C43" s="332"/>
      <c r="D43" s="333"/>
      <c r="E43" s="334"/>
      <c r="F43" s="335"/>
      <c r="G43" s="336"/>
      <c r="H43" s="337"/>
      <c r="I43" s="477"/>
      <c r="J43" s="338"/>
      <c r="K43" s="339"/>
      <c r="L43" s="340"/>
      <c r="M43" s="342"/>
      <c r="N43" s="342"/>
      <c r="O43" s="357"/>
      <c r="P43" s="358"/>
      <c r="Q43" s="356"/>
      <c r="R43" s="359" t="str">
        <f>IF(AND(ISBLANK(P43),ISTEXT(Q43)),"t1?",IF(AND(ISBLANK(Q43),ISBLANK(P43)),"",VLOOKUP(BH43,Materialliste!$A$2:$B$1615,2,FALSE)))</f>
        <v/>
      </c>
      <c r="S43" s="358"/>
      <c r="T43" s="356"/>
      <c r="U43" s="359" t="str">
        <f>IF(AND(ISBLANK(S43),ISTEXT(T43)),"t2?",IF(AND(ISBLANK(T43),ISBLANK(S43)),"",VLOOKUP(BI43,Materialliste!$A$2:$B$1615,2,FALSE)))</f>
        <v/>
      </c>
      <c r="V43" s="358"/>
      <c r="W43" s="356"/>
      <c r="X43" s="359" t="str">
        <f>IF(AND(ISBLANK(V43),ISTEXT(W43)),"t3?",IF(AND(ISBLANK(W43),ISBLANK(V43)),"",VLOOKUP(BJ43,Materialliste!$A$2:$B$1615,2,FALSE)))</f>
        <v/>
      </c>
      <c r="Y43" s="444"/>
      <c r="Z43" s="360" t="str">
        <f t="shared" si="0"/>
        <v>Sheet?</v>
      </c>
      <c r="AA43" s="361" t="str">
        <f t="shared" si="11"/>
        <v>?Re</v>
      </c>
      <c r="AB43" s="362" t="str">
        <f t="shared" si="12"/>
        <v>Adhesive?</v>
      </c>
      <c r="AC43" s="445" t="str">
        <f t="shared" si="13"/>
        <v/>
      </c>
      <c r="AD43" s="323" t="str">
        <f t="shared" si="32"/>
        <v/>
      </c>
      <c r="AE43" s="363" t="str">
        <f t="shared" si="14"/>
        <v>Adhesive?</v>
      </c>
      <c r="AF43" s="480" t="str">
        <f t="shared" si="15"/>
        <v/>
      </c>
      <c r="AG43" s="483" t="str">
        <f t="shared" si="16"/>
        <v/>
      </c>
      <c r="AH43" s="461" t="str">
        <f t="shared" si="2"/>
        <v/>
      </c>
      <c r="AI43" s="364" t="str">
        <f t="shared" si="17"/>
        <v/>
      </c>
      <c r="AJ43" s="364" t="str">
        <f t="shared" si="18"/>
        <v/>
      </c>
      <c r="AK43" s="364" t="str">
        <f t="shared" si="19"/>
        <v/>
      </c>
      <c r="AL43" s="365" t="str">
        <f t="shared" si="20"/>
        <v/>
      </c>
      <c r="AM43" s="698"/>
      <c r="AN43" s="699"/>
      <c r="AO43" s="366"/>
      <c r="AP43" s="505"/>
      <c r="AQ43" s="367"/>
      <c r="AR43" s="367"/>
      <c r="AS43" s="367"/>
      <c r="AT43" s="367"/>
      <c r="AU43" s="367"/>
      <c r="AV43" s="367"/>
      <c r="AW43" s="367"/>
      <c r="AX43" s="367"/>
      <c r="AY43" s="367"/>
      <c r="AZ43" s="367"/>
      <c r="BA43" s="367"/>
      <c r="BB43" s="368"/>
      <c r="BC43" s="282"/>
      <c r="BE43" s="282"/>
      <c r="BF43" s="353" t="str">
        <f t="shared" si="21"/>
        <v>Nein</v>
      </c>
      <c r="BH43" s="473">
        <f t="shared" si="3"/>
        <v>0</v>
      </c>
      <c r="BI43" s="473">
        <f t="shared" si="4"/>
        <v>0</v>
      </c>
      <c r="BJ43" s="473">
        <f t="shared" si="5"/>
        <v>0</v>
      </c>
      <c r="BM43" s="474">
        <f t="shared" si="6"/>
        <v>0</v>
      </c>
      <c r="BN43" s="475">
        <f t="shared" si="22"/>
        <v>0</v>
      </c>
      <c r="BO43" s="474">
        <f t="shared" si="7"/>
        <v>0</v>
      </c>
      <c r="BP43" s="474">
        <f t="shared" si="8"/>
        <v>0</v>
      </c>
      <c r="BQ43" s="474">
        <f t="shared" si="9"/>
        <v>0</v>
      </c>
      <c r="BR43" s="369"/>
      <c r="BS43" s="298" t="b">
        <f t="shared" si="23"/>
        <v>0</v>
      </c>
      <c r="BT43" s="282" t="str">
        <f>_xlfn.IFNA(IF(MATCH(Q43,Materialliste!$A$1563:$A$1615,0)&gt;=1,"J"),"N")</f>
        <v>N</v>
      </c>
      <c r="BU43" s="298">
        <f t="shared" si="24"/>
        <v>0</v>
      </c>
      <c r="BV43" s="298">
        <f t="shared" si="25"/>
        <v>1</v>
      </c>
      <c r="BW43" s="298">
        <f t="shared" si="26"/>
        <v>1</v>
      </c>
      <c r="BX43" s="298" t="b">
        <f t="shared" si="10"/>
        <v>1</v>
      </c>
      <c r="BY43" s="298">
        <f t="shared" si="27"/>
        <v>0.9</v>
      </c>
      <c r="BZ43" s="298" t="b">
        <f t="shared" si="28"/>
        <v>1</v>
      </c>
      <c r="CA43" s="298">
        <f t="shared" si="29"/>
        <v>-0.7</v>
      </c>
      <c r="CB43" s="370"/>
      <c r="CH43" s="306" t="str">
        <f t="shared" si="30"/>
        <v/>
      </c>
      <c r="CL43" s="306" t="str">
        <f t="shared" si="31"/>
        <v/>
      </c>
    </row>
    <row r="44" spans="1:90" ht="20.25" customHeight="1" thickBot="1">
      <c r="A44" s="923"/>
      <c r="B44" s="281"/>
      <c r="C44" s="821" t="str">
        <f>IF($E$6="DE","Zylinderdurchmesser [mm]                 (nur für SPZ)","Cylinder Diameter (mm)              (only for SPZ)")</f>
        <v>Cylinder Diameter (mm)              (only for SPZ)</v>
      </c>
      <c r="D44" s="822"/>
      <c r="E44" s="824"/>
      <c r="F44" s="819" t="str">
        <f>IF($E$6="DE","Schweißkraft min. [N]","Welding Force min. [N]")</f>
        <v>Welding Force min. [N]</v>
      </c>
      <c r="G44" s="820"/>
      <c r="H44" s="411">
        <f>IF(AND(AN45="JA",ISTEXT(AG47),ISNUMBER(AL47)),(IF(G6="RZ",ROUNDDOWN(MIN(AE19:AE43)*1000,-2),IF(G6="SPZ",ROUNDDOWN(MIN(AE19:AE43)*1000,-2),"Zangentyp?"))),(IF(G6="RZ",ROUNDDOWN(MIN(AB19:AB43)*1000,-2),IF(G6="SPZ",ROUNDDOWN(MIN(AB19:AB43)*1000,-2),"Zangentyp?"))))</f>
        <v>3700</v>
      </c>
      <c r="I44" s="819" t="str">
        <f>IF($E$6="DE","Ausladung [mm]","Distance to Tip [mm]")</f>
        <v>Distance to Tip [mm]</v>
      </c>
      <c r="J44" s="835"/>
      <c r="K44" s="834"/>
      <c r="L44" s="412"/>
      <c r="M44" s="819" t="str">
        <f>IF($E$6="DE","Zylinderkraft min. [N]","Cyl. Force min. [N]")</f>
        <v>Cyl. Force min. [N]</v>
      </c>
      <c r="N44" s="834"/>
      <c r="O44" s="413">
        <f>IF(G8="J",(H44/L46)*2,H44/L46)</f>
        <v>3700</v>
      </c>
      <c r="P44" s="819" t="str">
        <f>IF($E$6="DE","Zylinderdruck min. [bar]","Cyl. Pressure min. [bar]")</f>
        <v>Cyl. Pressure min. [bar]</v>
      </c>
      <c r="Q44" s="834"/>
      <c r="R44" s="983" t="e">
        <f>10*O44/(H46*E46)</f>
        <v>#DIV/0!</v>
      </c>
      <c r="S44" s="984"/>
      <c r="T44" s="1002" t="str">
        <f>IF(AND($E$6="DE",G6="RZ"),"Ergebnis Zangen-/Motorauslegung",IF(AND($E$6="ENG",G6="RZ"),"Result Gun/Motor Design",IF(AND($E$6="DE",G6="SPZ"),"Ergebnis zwischen 1,0 bar und 10 bar:",IF(AND($E$6="ENG",G6="SPZ"),"Result between 1,0 bar and 10 bar:","-"))))</f>
        <v>Result between 1,0 bar and 10 bar:</v>
      </c>
      <c r="U44" s="1003"/>
      <c r="V44" s="1003"/>
      <c r="W44" s="1004"/>
      <c r="X44" s="947" t="str">
        <f>IF($E$6="DE","benötigte Elektrodenkappen für Schweißzange","required Electrode Caps for Gun")</f>
        <v>required Electrode Caps for Gun</v>
      </c>
      <c r="Y44" s="948"/>
      <c r="Z44" s="949"/>
      <c r="AA44" s="1013" t="str">
        <f>IF($E$6="DE","benötigtes Fräsmesser","required Tip Dresser")</f>
        <v>required Tip Dresser</v>
      </c>
      <c r="AB44" s="950"/>
      <c r="AC44" s="950"/>
      <c r="AD44" s="950"/>
      <c r="AE44" s="1007" t="str">
        <f>IF(AND(AN45="JA",COUNTIF(BS19:BS43,TRUE)=0),"kein VW50066/TL4225 außen vorhanden, bitte auf 'Nein' zurückschalten / No VW50066/TL4225 outside detected, please switch back to 'Nein' ","")</f>
        <v/>
      </c>
      <c r="AF44" s="1008"/>
      <c r="AG44" s="1008"/>
      <c r="AH44" s="1008"/>
      <c r="AI44" s="1008"/>
      <c r="AJ44" s="1008"/>
      <c r="AK44" s="1008"/>
      <c r="AL44" s="1008"/>
      <c r="AM44" s="1008"/>
      <c r="AN44" s="1009"/>
      <c r="AO44" s="910" t="str">
        <f>IF($E$6="DE","Legende der Indizes:","Legend of Indices")</f>
        <v>Legend of Indices</v>
      </c>
      <c r="AP44" s="682"/>
      <c r="AQ44" s="682"/>
      <c r="AR44" s="682"/>
      <c r="AS44" s="682"/>
      <c r="AT44" s="682"/>
      <c r="AU44" s="682"/>
      <c r="AV44" s="682"/>
      <c r="AW44" s="682"/>
      <c r="AX44" s="682"/>
      <c r="AY44" s="682"/>
      <c r="AZ44" s="682"/>
      <c r="BA44" s="682"/>
      <c r="BB44" s="683"/>
      <c r="BC44" s="282"/>
      <c r="BD44" s="282"/>
      <c r="BE44" s="282"/>
      <c r="BF44" s="282">
        <f>COUNTIF(BF19:BF43,"Ja")</f>
        <v>0</v>
      </c>
    </row>
    <row r="45" spans="1:90" ht="25.5" customHeight="1" thickBot="1">
      <c r="A45" s="923"/>
      <c r="B45" s="281"/>
      <c r="C45" s="823"/>
      <c r="D45" s="820"/>
      <c r="E45" s="825"/>
      <c r="F45" s="826" t="str">
        <f>IF($E$6="DE","Schweißkraft max. [N]","Welding Force max. [N]")</f>
        <v>Welding Force max. [N]</v>
      </c>
      <c r="G45" s="827"/>
      <c r="H45" s="414">
        <f>IF(AND(AN45="Ja",ISTEXT(AG47),ISNUMBER(AL47)),(IF(ROUNDUP(MAX(AE19:AE43)*2300,-3)&gt;5000,(ROUNDUP(MAX(AE19:AE43)*2300,-3)/2),2500)),(IF(ROUNDUP(MAX(AB19:AB43)*2200,-3)&gt;5000,(ROUNDUP(MAX(AB19:AB43)*2200,-3)/2),IF(BL9=TRUE,1100,2500))))</f>
        <v>6000</v>
      </c>
      <c r="I45" s="826" t="str">
        <f>IF(G6="RZ",IF($E$6="DE","Abstand Motor [mm]","Distance to Motor [mm]"),IF($E$6="DE","Abstand Zylinder [mm]","Distance to Cylinder [mm]"))</f>
        <v>Distance to Cylinder [mm]</v>
      </c>
      <c r="J45" s="836"/>
      <c r="K45" s="827"/>
      <c r="L45" s="415"/>
      <c r="M45" s="828" t="str">
        <f>IF($E$6="DE","Zylinderkraft max.[N]","Cyl. Force max.[N]")</f>
        <v>Cyl. Force max.[N]</v>
      </c>
      <c r="N45" s="829"/>
      <c r="O45" s="416">
        <f>IF(G8="J",(H45/L46)*2,H45/L46)</f>
        <v>6000</v>
      </c>
      <c r="P45" s="828" t="str">
        <f>IF($E$6="DE","Zylinderdruck max. [bar]","Cyl. Pressure max. [bar]")</f>
        <v>Cyl. Pressure max. [bar]</v>
      </c>
      <c r="Q45" s="829"/>
      <c r="R45" s="981" t="e">
        <f>10*O45/(H46*E46)</f>
        <v>#DIV/0!</v>
      </c>
      <c r="S45" s="982"/>
      <c r="T45" s="1010" t="str">
        <f>IF(G6="RZ",BH49,IF(G6="SPZ",BH46,IF(G6="-","Zangentyp/Guntype?")))</f>
        <v>Max. Force of Gun acc.Drw.exceeded</v>
      </c>
      <c r="U45" s="1011"/>
      <c r="V45" s="1011"/>
      <c r="W45" s="1012"/>
      <c r="X45" s="950"/>
      <c r="Y45" s="950"/>
      <c r="Z45" s="951"/>
      <c r="AA45" s="417" t="s">
        <v>1178</v>
      </c>
      <c r="AB45" s="418" t="s">
        <v>1180</v>
      </c>
      <c r="AC45" s="418" t="s">
        <v>1179</v>
      </c>
      <c r="AD45" s="419" t="s">
        <v>1181</v>
      </c>
      <c r="AE45" s="675" t="str">
        <f>IF(E6="DE","Zangenauslegung abweichend zu 59D 6770                               (Auslegung nach reduzierter Schweißkraft
                 bei VW50066/TL4225- Material außen)","Dimensioning of Welding Gun deviant from 59D 6770
           (Dimensioning with reduced Welding Force at                       VW50066/TL4225-Material outside)")</f>
        <v>Dimensioning of Welding Gun deviant from 59D 6770
           (Dimensioning with reduced Welding Force at                       VW50066/TL4225-Material outside)</v>
      </c>
      <c r="AF45" s="676"/>
      <c r="AG45" s="676"/>
      <c r="AH45" s="676"/>
      <c r="AI45" s="676"/>
      <c r="AJ45" s="676"/>
      <c r="AK45" s="676"/>
      <c r="AL45" s="676"/>
      <c r="AM45" s="676"/>
      <c r="AN45" s="942" t="s">
        <v>1277</v>
      </c>
      <c r="AO45" s="911"/>
      <c r="AP45" s="912"/>
      <c r="AQ45" s="912"/>
      <c r="AR45" s="912"/>
      <c r="AS45" s="912"/>
      <c r="AT45" s="912"/>
      <c r="AU45" s="912"/>
      <c r="AV45" s="912"/>
      <c r="AW45" s="912"/>
      <c r="AX45" s="912"/>
      <c r="AY45" s="912"/>
      <c r="AZ45" s="912"/>
      <c r="BA45" s="912"/>
      <c r="BB45" s="913"/>
      <c r="BC45" s="282"/>
      <c r="BD45" s="282"/>
      <c r="BE45" s="282"/>
      <c r="BF45" s="282"/>
      <c r="BH45" s="904" t="s">
        <v>1189</v>
      </c>
      <c r="BI45" s="905"/>
    </row>
    <row r="46" spans="1:90" ht="35.25" customHeight="1" thickBot="1">
      <c r="A46" s="923"/>
      <c r="B46" s="281"/>
      <c r="C46" s="828" t="str">
        <f>IF($E$6="DE","Zylinderwirkungsgrad                           (nur für SPZ)","Cylinder Efficiency                                  (only for SPZ)")</f>
        <v>Cylinder Efficiency                                  (only for SPZ)</v>
      </c>
      <c r="D46" s="829"/>
      <c r="E46" s="416">
        <v>0.95</v>
      </c>
      <c r="F46" s="828" t="str">
        <f>IF($E$6="DE","Zylinderfläche [mm²] (nur für SPZ)","Cylinder Surface [mm²] (only for SPZ)")</f>
        <v>Cylinder Surface [mm²] (only for SPZ)</v>
      </c>
      <c r="G46" s="829"/>
      <c r="H46" s="420">
        <f>IF(E45="T",2*PI()/4*POWER(E44,2),PI()/4*POWER(E44,2))</f>
        <v>0</v>
      </c>
      <c r="I46" s="975" t="str">
        <f>IF($E$6="DE","Ausladung/ Abstand","Leverage Ratio")</f>
        <v>Leverage Ratio</v>
      </c>
      <c r="J46" s="976"/>
      <c r="K46" s="977"/>
      <c r="L46" s="421">
        <f>IF(G19="X",L45/L44,1)</f>
        <v>1</v>
      </c>
      <c r="M46" s="830" t="str">
        <f>IF($E$6="DE","notwendige Motorkraft min. [N]","requiered Motor Force min. [N]")</f>
        <v>requiered Motor Force min. [N]</v>
      </c>
      <c r="N46" s="831"/>
      <c r="O46" s="422">
        <f>IF(G8="J",(H44/L46)*2,H44/L46)</f>
        <v>3700</v>
      </c>
      <c r="P46" s="830" t="str">
        <f>IF($E$6="DE","erreichbare Motorkraft min. [N]","feasible Motor Force min. [N]")</f>
        <v>feasible Motor Force min. [N]</v>
      </c>
      <c r="Q46" s="831"/>
      <c r="R46" s="992" t="str">
        <f>IF(ISNA(VLOOKUP(CONCATENATE(E47,H47,L47),Motordaten!D3:H45,3,FALSE)),"",VLOOKUP(CONCATENATE(E47,H47,L47),Motordaten!D3:H45,3,FALSE))</f>
        <v/>
      </c>
      <c r="S46" s="993"/>
      <c r="T46" s="996" t="e">
        <f>IF(G6="RZ",BH50,IF(G6="SPZ",BH47," "))</f>
        <v>#DIV/0!</v>
      </c>
      <c r="U46" s="997"/>
      <c r="V46" s="997"/>
      <c r="W46" s="998"/>
      <c r="X46" s="944" t="str">
        <f t="array" ref="X46">IF(ISBLANK(AH8),IF(OR(EXACT("39D 1978-2 !",AH19:AH43)),"39D 1978-2 !",(IF(OR(EXACT("39D 1981 !",AH19:AH43)),"39D 1981 !",(IF(OR(EXACT("58V 3210-Form R",AH19:AH43)),"58V 3210-Form R",(IF(OR(EXACT("58V3210-FormS / 58V3210-FormE",AH19:AH43)),"58V3210-FormS / 58V3210-FormE",(IF(OR(EXACT("59D 358 170 !",AH19:AH43)),"59D 358 170 !",IF(OR(EXACT("39D 1979-2 !",AH19:AH43)),"39D 1979-2 !","39D 1978-2")))))))))),AH8)</f>
        <v>39D 1978-2</v>
      </c>
      <c r="Y46" s="945"/>
      <c r="Z46" s="946"/>
      <c r="AA46" s="423">
        <f>IF(AND(X46="39D 1978-2",MAX(AI19:AI43)=8),8,(VLOOKUP(X46,AH19:AL43,2,FALSE)))</f>
        <v>8</v>
      </c>
      <c r="AB46" s="424">
        <f>VLOOKUP(X46,AH19:AL43,3,FALSE)</f>
        <v>50</v>
      </c>
      <c r="AC46" s="425">
        <f>IF(AND(X46="39D 1978-2",MAX(AK19:AK43)=8),8,(VLOOKUP(X46,AH19:AL43,4,FALSE)))</f>
        <v>8</v>
      </c>
      <c r="AD46" s="426">
        <f>VLOOKUP(X46,AH19:AL43,5,FALSE)</f>
        <v>50</v>
      </c>
      <c r="AE46" s="677"/>
      <c r="AF46" s="678"/>
      <c r="AG46" s="678"/>
      <c r="AH46" s="678"/>
      <c r="AI46" s="678"/>
      <c r="AJ46" s="678"/>
      <c r="AK46" s="678"/>
      <c r="AL46" s="678"/>
      <c r="AM46" s="678"/>
      <c r="AN46" s="943"/>
      <c r="AO46" s="914"/>
      <c r="AP46" s="915"/>
      <c r="AQ46" s="915"/>
      <c r="AR46" s="915"/>
      <c r="AS46" s="915"/>
      <c r="AT46" s="915"/>
      <c r="AU46" s="915"/>
      <c r="AV46" s="915"/>
      <c r="AW46" s="915"/>
      <c r="AX46" s="915"/>
      <c r="AY46" s="915"/>
      <c r="AZ46" s="915"/>
      <c r="BA46" s="915"/>
      <c r="BB46" s="916"/>
      <c r="BC46" s="282"/>
      <c r="BD46" s="282"/>
      <c r="BE46" s="282"/>
      <c r="BF46" s="282"/>
      <c r="BH46" s="902" t="str">
        <f>IF($E$6="DE",IF(W47&lt;H45,"max. Zangenkraft lt.Zeichnung überschritten!",IF(AND(R44&gt;=0.99,R44&lt;10,R45&gt;=0.99,R45&lt;10),"Ergebnis des Druckbereichs i.O.","Ergebnis des Druckbereichs nicht i.O.")),IF(W47&lt;H45,"Max. Force of Gun acc.Drw.exceeded",IF(AND(R44&gt;=0.99,R44&lt;10,R45&gt;=0.99,R45&lt;10),"Presure level allowed","Pressure level not allowed")))</f>
        <v>Max. Force of Gun acc.Drw.exceeded</v>
      </c>
      <c r="BI46" s="903"/>
      <c r="BJ46" s="279" t="s">
        <v>1708</v>
      </c>
    </row>
    <row r="47" spans="1:90" ht="42.75" customHeight="1" thickBot="1">
      <c r="A47" s="923"/>
      <c r="B47" s="281"/>
      <c r="C47" s="817" t="str">
        <f>IF($E$6="DE","Roboterhersteller                                          (nur für RZ)","Robot Supplier                                  (only for RZ)")</f>
        <v>Robot Supplier                                  (only for RZ)</v>
      </c>
      <c r="D47" s="818"/>
      <c r="E47" s="427"/>
      <c r="F47" s="817" t="str">
        <f>IF($E$6="DE","Zangengrundkörper               (nur für RZ)","Weld Gun Basic Body (only for RZ)")</f>
        <v>Weld Gun Basic Body (only for RZ)</v>
      </c>
      <c r="G47" s="818"/>
      <c r="H47" s="427"/>
      <c r="I47" s="978" t="str">
        <f>IF($E$6="DE","Motorhersteller                           (nur für RZ)","Motor Supplier                        (only for RZ)")</f>
        <v>Motor Supplier                        (only for RZ)</v>
      </c>
      <c r="J47" s="979"/>
      <c r="K47" s="980"/>
      <c r="L47" s="427"/>
      <c r="M47" s="832" t="str">
        <f>IF($E$6="DE","notwendige Motorkraft max. [N]","requiered Motor Force max. [N]")</f>
        <v>requiered Motor Force max. [N]</v>
      </c>
      <c r="N47" s="833"/>
      <c r="O47" s="428">
        <f>IF(G8="J",(H45/L46)*2,H45/L46)</f>
        <v>6000</v>
      </c>
      <c r="P47" s="832" t="str">
        <f>IF($E$6="DE","erreichbare Motorkraft max. [N]"," feasible  Motor Force max. [N]")</f>
        <v xml:space="preserve"> feasible  Motor Force max. [N]</v>
      </c>
      <c r="Q47" s="833"/>
      <c r="R47" s="994" t="str">
        <f>IF(ISNA(VLOOKUP(CONCATENATE(E47,H47,L47),Motordaten!D3:H45,4,FALSE)),"",VLOOKUP(CONCATENATE(E47,H47,L47),Motordaten!D3:H45,4,FALSE))</f>
        <v/>
      </c>
      <c r="S47" s="995"/>
      <c r="T47" s="999" t="str">
        <f>IF($E$6="DE","Max.Elektrodenkraft lt.Zeichnung[N]","Max.Electrode-Force acc.to Drw.[N]")</f>
        <v>Max.Electrode-Force acc.to Drw.[N]</v>
      </c>
      <c r="U47" s="1000"/>
      <c r="V47" s="1001"/>
      <c r="W47" s="429">
        <v>5000</v>
      </c>
      <c r="X47" s="893" t="str">
        <f>IF($E$6="DE","Motorbezeichnung:","Designation of Motor")</f>
        <v>Designation of Motor</v>
      </c>
      <c r="Y47" s="894"/>
      <c r="Z47" s="895"/>
      <c r="AA47" s="893" t="str">
        <f>_xlfn.IFNA(VLOOKUP(CONCATENATE(E47,H47,L47),Motordaten!D3:H45,2,FALSE),IF(E6="DE","Kein Motortyp gefunden","no motortype found"))</f>
        <v>no motortype found</v>
      </c>
      <c r="AB47" s="894"/>
      <c r="AC47" s="894"/>
      <c r="AD47" s="895"/>
      <c r="AE47" s="742" t="str">
        <f>IF(E6="DE", "Name:                         (Abteilung)","Name                        (Dept.)")</f>
        <v>Name                        (Dept.)</v>
      </c>
      <c r="AF47" s="743"/>
      <c r="AG47" s="884"/>
      <c r="AH47" s="885"/>
      <c r="AI47" s="886"/>
      <c r="AJ47" s="880" t="str">
        <f>IF(E6="DE", "Datum","Date")</f>
        <v>Date</v>
      </c>
      <c r="AK47" s="743"/>
      <c r="AL47" s="881"/>
      <c r="AM47" s="882"/>
      <c r="AN47" s="883"/>
      <c r="AO47" s="914"/>
      <c r="AP47" s="915"/>
      <c r="AQ47" s="915"/>
      <c r="AR47" s="915"/>
      <c r="AS47" s="915"/>
      <c r="AT47" s="915"/>
      <c r="AU47" s="915"/>
      <c r="AV47" s="915"/>
      <c r="AW47" s="915"/>
      <c r="AX47" s="915"/>
      <c r="AY47" s="915"/>
      <c r="AZ47" s="915"/>
      <c r="BA47" s="915"/>
      <c r="BB47" s="916"/>
      <c r="BC47" s="282"/>
      <c r="BD47" s="282"/>
      <c r="BE47" s="282"/>
      <c r="BF47" s="282"/>
      <c r="BH47" s="902" t="e">
        <f>IF($E$6="DE",IF(AND(R44&gt;=0.99,R44&lt;10,R45&gt;=0.99,R45&lt;10)," ","Rücksprache Prozessmethodik"),IF(AND(R44&gt;=0.99,R44&lt;10,R45&gt;=0.99,R45&lt;10)," ","consult Process Methodology"))</f>
        <v>#DIV/0!</v>
      </c>
      <c r="BI47" s="903"/>
      <c r="BJ47" s="279" t="s">
        <v>1708</v>
      </c>
    </row>
    <row r="48" spans="1:90" ht="12">
      <c r="A48" s="923"/>
      <c r="B48" s="281"/>
      <c r="C48" s="811"/>
      <c r="D48" s="812"/>
      <c r="E48" s="812"/>
      <c r="F48" s="813"/>
      <c r="G48" s="868" t="s">
        <v>0</v>
      </c>
      <c r="H48" s="869"/>
      <c r="I48" s="869"/>
      <c r="J48" s="870"/>
      <c r="K48" s="871" t="s">
        <v>12</v>
      </c>
      <c r="L48" s="872"/>
      <c r="M48" s="873" t="str">
        <f>IF(ISBLANK('Blatt 0'!O55),"Blatt 0!",'Blatt 0'!O55)</f>
        <v>1220</v>
      </c>
      <c r="N48" s="874"/>
      <c r="O48" s="854" t="s">
        <v>13</v>
      </c>
      <c r="P48" s="877" t="s">
        <v>2</v>
      </c>
      <c r="Q48" s="878"/>
      <c r="R48" s="963" t="str">
        <f>IF(ISBLANK('Blatt 0'!X55),"Blatt 0!",'Blatt 0'!X55)</f>
        <v>GME</v>
      </c>
      <c r="S48" s="964"/>
      <c r="T48" s="964"/>
      <c r="U48" s="964"/>
      <c r="V48" s="965"/>
      <c r="W48" s="371" t="s">
        <v>42</v>
      </c>
      <c r="X48" s="928">
        <f>IF(ISBLANK('Blatt 0'!AB55),"Blatt 0!",'Blatt 0'!AB55)</f>
        <v>3</v>
      </c>
      <c r="Y48" s="929"/>
      <c r="Z48" s="930"/>
      <c r="AA48" s="372"/>
      <c r="AB48" s="373"/>
      <c r="AC48" s="374"/>
      <c r="AD48" s="375"/>
      <c r="AE48" s="375"/>
      <c r="AF48" s="376"/>
      <c r="AG48" s="376"/>
      <c r="AH48" s="375"/>
      <c r="AI48" s="375"/>
      <c r="AJ48" s="375"/>
      <c r="AK48" s="377"/>
      <c r="AL48" s="378"/>
      <c r="AM48" s="379" t="s">
        <v>43</v>
      </c>
      <c r="AN48" s="380" t="s">
        <v>5</v>
      </c>
      <c r="AO48" s="914"/>
      <c r="AP48" s="915"/>
      <c r="AQ48" s="915"/>
      <c r="AR48" s="915"/>
      <c r="AS48" s="915"/>
      <c r="AT48" s="915"/>
      <c r="AU48" s="915"/>
      <c r="AV48" s="915"/>
      <c r="AW48" s="915"/>
      <c r="AX48" s="915"/>
      <c r="AY48" s="915"/>
      <c r="AZ48" s="915"/>
      <c r="BA48" s="915"/>
      <c r="BB48" s="916"/>
      <c r="BC48" s="282"/>
      <c r="BD48" s="282"/>
      <c r="BE48" s="282"/>
      <c r="BF48" s="282"/>
      <c r="BH48" s="904" t="s">
        <v>1190</v>
      </c>
      <c r="BI48" s="905"/>
      <c r="BJ48" s="297"/>
      <c r="BK48" s="297"/>
      <c r="BL48" s="297"/>
      <c r="BM48" s="297"/>
      <c r="BN48" s="297"/>
      <c r="BO48" s="297"/>
      <c r="BP48" s="297"/>
    </row>
    <row r="49" spans="1:68" ht="12">
      <c r="A49" s="923"/>
      <c r="B49" s="281"/>
      <c r="C49" s="814"/>
      <c r="D49" s="815"/>
      <c r="E49" s="815"/>
      <c r="F49" s="816"/>
      <c r="G49" s="848" t="s">
        <v>33</v>
      </c>
      <c r="H49" s="849"/>
      <c r="I49" s="849"/>
      <c r="J49" s="850"/>
      <c r="K49" s="840" t="s">
        <v>15</v>
      </c>
      <c r="L49" s="841"/>
      <c r="M49" s="875"/>
      <c r="N49" s="876"/>
      <c r="O49" s="855"/>
      <c r="P49" s="864" t="s">
        <v>19</v>
      </c>
      <c r="Q49" s="865"/>
      <c r="R49" s="734"/>
      <c r="S49" s="735"/>
      <c r="T49" s="735"/>
      <c r="U49" s="735"/>
      <c r="V49" s="736"/>
      <c r="W49" s="381" t="s">
        <v>44</v>
      </c>
      <c r="X49" s="931"/>
      <c r="Y49" s="932"/>
      <c r="Z49" s="933"/>
      <c r="AA49" s="382"/>
      <c r="AB49" s="383"/>
      <c r="AC49" s="384"/>
      <c r="AD49" s="385"/>
      <c r="AE49" s="386" t="str">
        <f>IF(E6="DE","Änderungsindex:", "Update Index:")</f>
        <v>Update Index:</v>
      </c>
      <c r="AF49" s="387" t="e">
        <f>#REF!</f>
        <v>#REF!</v>
      </c>
      <c r="AG49" s="388"/>
      <c r="AH49" s="388"/>
      <c r="AI49" s="388"/>
      <c r="AJ49" s="388"/>
      <c r="AK49" s="389"/>
      <c r="AL49" s="390"/>
      <c r="AM49" s="391" t="s">
        <v>45</v>
      </c>
      <c r="AN49" s="392" t="s">
        <v>46</v>
      </c>
      <c r="AO49" s="914"/>
      <c r="AP49" s="915"/>
      <c r="AQ49" s="915"/>
      <c r="AR49" s="915"/>
      <c r="AS49" s="915"/>
      <c r="AT49" s="915"/>
      <c r="AU49" s="915"/>
      <c r="AV49" s="915"/>
      <c r="AW49" s="915"/>
      <c r="AX49" s="915"/>
      <c r="AY49" s="915"/>
      <c r="AZ49" s="915"/>
      <c r="BA49" s="915"/>
      <c r="BB49" s="916"/>
      <c r="BC49" s="282"/>
      <c r="BD49" s="282"/>
      <c r="BE49" s="282"/>
      <c r="BF49" s="282"/>
      <c r="BH49" s="902" t="str">
        <f>IF($E$6="DE",IF(W47&lt;H45,"max. Zangenkraft lt.Zeichnung überschritten!",IF(OR(AND(OR(L44=0,L45=0),OR(H47="X100",H47="X120",H47="X125",H47="X125 (Doppelzange)",H47="X120 (Doppelzange)"),G19="x"),AND(G19="c",OR(H47="x100",H47="X120",H47="X125",H47="X125 (Doppelzange)",H47="X120 (Doppelzange)")),AND(G19="X",OR(H47="C8000",H47="C5000",H47="C8000 Tunnel"))),"Zangentyp/-grundkörper/-maße falsch",IF(AND(O46&gt;=R46,O47&lt;=R47),"Zangen/Motorauslegung i.O.","Zangen/Motorauslegung nicht i.O."))),IF(W47&lt;H45,"Max. Force of Gun acc.Drw.exceeded!",IF(OR(AND(OR(L44=0,L45=0),OR(H47="X100",H47="X120",H47="X125",H47="X125 (Doppelzange)",H47="X120 (Doppelzange)"),G19="x"),AND(G19="c",OR(H47="x100",H47="X120",H47="X125",H47="X125 (Doppelzange)",H47="X120 (Doppelzange)")),AND(G19="X",OR(H47="C8000",H47="C5000",H47="C8000 Tunnel"))),"incorrect Gun Type/Gun Body/Gun Measure",IF(AND(O46&gt;=R46,O47&lt;=R47),"Gun/Electromotor Design O.K.","Gun/Electromotor Design not O.K."))))</f>
        <v>Max. Force of Gun acc.Drw.exceeded!</v>
      </c>
      <c r="BI49" s="903"/>
      <c r="BJ49" s="393"/>
      <c r="BK49" s="393"/>
      <c r="BL49" s="297"/>
      <c r="BM49" s="297"/>
      <c r="BN49" s="297"/>
      <c r="BO49" s="297"/>
      <c r="BP49" s="297"/>
    </row>
    <row r="50" spans="1:68" ht="12">
      <c r="A50" s="923"/>
      <c r="B50" s="281"/>
      <c r="C50" s="814"/>
      <c r="D50" s="815"/>
      <c r="E50" s="815"/>
      <c r="F50" s="816"/>
      <c r="G50" s="851"/>
      <c r="H50" s="852"/>
      <c r="I50" s="852"/>
      <c r="J50" s="853"/>
      <c r="K50" s="840" t="s">
        <v>1</v>
      </c>
      <c r="L50" s="841"/>
      <c r="M50" s="860" t="str">
        <f>IF(ISBLANK('Blatt 0'!O57),"Blatt 0!",'Blatt 0'!O57)</f>
        <v>ST1220</v>
      </c>
      <c r="N50" s="861"/>
      <c r="O50" s="856"/>
      <c r="P50" s="864" t="s">
        <v>7</v>
      </c>
      <c r="Q50" s="865"/>
      <c r="R50" s="731" t="str">
        <f>IF(ISBLANK('Blatt 0'!X57),"Blatt 0!",'Blatt 0'!X57)</f>
        <v>GME</v>
      </c>
      <c r="S50" s="732"/>
      <c r="T50" s="732"/>
      <c r="U50" s="732"/>
      <c r="V50" s="733"/>
      <c r="W50" s="381" t="s">
        <v>8</v>
      </c>
      <c r="X50" s="934">
        <f>IF(ISBLANK('Blatt 0'!AA57),"Blatt 0!",'Blatt 0'!AA57)</f>
        <v>45013</v>
      </c>
      <c r="Y50" s="935"/>
      <c r="Z50" s="936"/>
      <c r="AA50" s="382"/>
      <c r="AB50" s="383"/>
      <c r="AC50" s="384"/>
      <c r="AD50" s="388"/>
      <c r="AE50" s="388"/>
      <c r="AF50" s="388"/>
      <c r="AG50" s="388"/>
      <c r="AH50" s="388"/>
      <c r="AI50" s="388"/>
      <c r="AJ50" s="388"/>
      <c r="AK50" s="388"/>
      <c r="AL50" s="394"/>
      <c r="AM50" s="395"/>
      <c r="AN50" s="396"/>
      <c r="AO50" s="914"/>
      <c r="AP50" s="915"/>
      <c r="AQ50" s="915"/>
      <c r="AR50" s="915"/>
      <c r="AS50" s="915"/>
      <c r="AT50" s="915"/>
      <c r="AU50" s="915"/>
      <c r="AV50" s="915"/>
      <c r="AW50" s="915"/>
      <c r="AX50" s="915"/>
      <c r="AY50" s="915"/>
      <c r="AZ50" s="915"/>
      <c r="BA50" s="915"/>
      <c r="BB50" s="916"/>
      <c r="BC50" s="282"/>
      <c r="BD50" s="282"/>
      <c r="BE50" s="282"/>
      <c r="BF50" s="282"/>
      <c r="BG50" s="397"/>
      <c r="BH50" s="902" t="str">
        <f>IF(O46&lt;R46,IF(E6="DE","Rücksprache Prozessmethodik","consult Process Methodology")," ")</f>
        <v>consult Process Methodology</v>
      </c>
      <c r="BI50" s="903"/>
      <c r="BJ50" s="393"/>
      <c r="BK50" s="393"/>
    </row>
    <row r="51" spans="1:68" ht="12">
      <c r="A51" s="923"/>
      <c r="B51" s="281"/>
      <c r="C51" s="814"/>
      <c r="D51" s="815"/>
      <c r="E51" s="815"/>
      <c r="F51" s="816"/>
      <c r="G51" s="837" t="s">
        <v>14</v>
      </c>
      <c r="H51" s="838"/>
      <c r="I51" s="838"/>
      <c r="J51" s="839"/>
      <c r="K51" s="840" t="s">
        <v>17</v>
      </c>
      <c r="L51" s="841"/>
      <c r="M51" s="875"/>
      <c r="N51" s="876"/>
      <c r="O51" s="857" t="s">
        <v>18</v>
      </c>
      <c r="P51" s="879" t="s">
        <v>47</v>
      </c>
      <c r="Q51" s="841"/>
      <c r="R51" s="734"/>
      <c r="S51" s="735"/>
      <c r="T51" s="735"/>
      <c r="U51" s="735"/>
      <c r="V51" s="736"/>
      <c r="W51" s="398" t="s">
        <v>23</v>
      </c>
      <c r="X51" s="937"/>
      <c r="Y51" s="938"/>
      <c r="Z51" s="939"/>
      <c r="AA51" s="900" t="s">
        <v>1278</v>
      </c>
      <c r="AB51" s="901"/>
      <c r="AC51" s="887" t="str">
        <f>IF(ISBLANK('Blatt 0'!AF58),"Blatt 0!",'Blatt 0'!AF58)</f>
        <v>66-A53-96D 313785</v>
      </c>
      <c r="AD51" s="888"/>
      <c r="AE51" s="888"/>
      <c r="AF51" s="888"/>
      <c r="AG51" s="888"/>
      <c r="AH51" s="888"/>
      <c r="AI51" s="888"/>
      <c r="AJ51" s="888"/>
      <c r="AK51" s="888"/>
      <c r="AL51" s="889"/>
      <c r="AM51" s="896" t="s">
        <v>34</v>
      </c>
      <c r="AN51" s="898" t="s">
        <v>1188</v>
      </c>
      <c r="AO51" s="914"/>
      <c r="AP51" s="915"/>
      <c r="AQ51" s="915"/>
      <c r="AR51" s="915"/>
      <c r="AS51" s="915"/>
      <c r="AT51" s="915"/>
      <c r="AU51" s="915"/>
      <c r="AV51" s="915"/>
      <c r="AW51" s="915"/>
      <c r="AX51" s="915"/>
      <c r="AY51" s="915"/>
      <c r="AZ51" s="915"/>
      <c r="BA51" s="915"/>
      <c r="BB51" s="916"/>
      <c r="BC51" s="282"/>
      <c r="BD51" s="282"/>
      <c r="BE51" s="282"/>
      <c r="BF51" s="282"/>
      <c r="BG51" s="397"/>
      <c r="BH51" s="397"/>
      <c r="BI51" s="397"/>
      <c r="BJ51" s="397"/>
    </row>
    <row r="52" spans="1:68" ht="12">
      <c r="A52" s="923"/>
      <c r="B52" s="281"/>
      <c r="C52" s="968" t="str">
        <f>'Blatt 0'!B59</f>
        <v>AKTIENGESELLSCHAFT</v>
      </c>
      <c r="D52" s="969"/>
      <c r="E52" s="969"/>
      <c r="F52" s="970"/>
      <c r="G52" s="842" t="s">
        <v>48</v>
      </c>
      <c r="H52" s="843"/>
      <c r="I52" s="843"/>
      <c r="J52" s="844"/>
      <c r="K52" s="840" t="s">
        <v>6</v>
      </c>
      <c r="L52" s="841"/>
      <c r="M52" s="860" t="str">
        <f>IF(ISBLANK('Blatt 0'!O59),"Blatt 0!",'Blatt 0'!O59)</f>
        <v>VW 336</v>
      </c>
      <c r="N52" s="861"/>
      <c r="O52" s="858"/>
      <c r="P52" s="864" t="s">
        <v>10</v>
      </c>
      <c r="Q52" s="865"/>
      <c r="R52" s="731" t="str">
        <f>IF(ISBLANK('Blatt 0'!X59),"Blatt 0!",'Blatt 0'!X59)</f>
        <v>GME</v>
      </c>
      <c r="S52" s="732"/>
      <c r="T52" s="732"/>
      <c r="U52" s="732"/>
      <c r="V52" s="733"/>
      <c r="W52" s="398" t="s">
        <v>9</v>
      </c>
      <c r="X52" s="954" t="str">
        <f>IF(ISBLANK('Blatt 0'!AA59),"Blatt 0!",'Blatt 0'!AA59)</f>
        <v>Blatt 0!</v>
      </c>
      <c r="Y52" s="955"/>
      <c r="Z52" s="956"/>
      <c r="AA52" s="900"/>
      <c r="AB52" s="901"/>
      <c r="AC52" s="887"/>
      <c r="AD52" s="888"/>
      <c r="AE52" s="888"/>
      <c r="AF52" s="888"/>
      <c r="AG52" s="888"/>
      <c r="AH52" s="888"/>
      <c r="AI52" s="888"/>
      <c r="AJ52" s="888"/>
      <c r="AK52" s="888"/>
      <c r="AL52" s="889"/>
      <c r="AM52" s="896"/>
      <c r="AN52" s="898"/>
      <c r="AO52" s="914"/>
      <c r="AP52" s="915"/>
      <c r="AQ52" s="915"/>
      <c r="AR52" s="915"/>
      <c r="AS52" s="915"/>
      <c r="AT52" s="915"/>
      <c r="AU52" s="915"/>
      <c r="AV52" s="915"/>
      <c r="AW52" s="915"/>
      <c r="AX52" s="915"/>
      <c r="AY52" s="915"/>
      <c r="AZ52" s="915"/>
      <c r="BA52" s="915"/>
      <c r="BB52" s="916"/>
      <c r="BC52" s="282"/>
      <c r="BD52" s="282"/>
      <c r="BE52" s="282"/>
      <c r="BF52" s="282"/>
      <c r="BG52" s="397"/>
      <c r="BH52" s="397"/>
      <c r="BI52" s="397"/>
      <c r="BJ52" s="397"/>
    </row>
    <row r="53" spans="1:68" ht="12.75" thickBot="1">
      <c r="A53" s="924"/>
      <c r="B53" s="281"/>
      <c r="C53" s="971"/>
      <c r="D53" s="972"/>
      <c r="E53" s="972"/>
      <c r="F53" s="973"/>
      <c r="G53" s="845"/>
      <c r="H53" s="846"/>
      <c r="I53" s="846"/>
      <c r="J53" s="847"/>
      <c r="K53" s="866" t="s">
        <v>16</v>
      </c>
      <c r="L53" s="867"/>
      <c r="M53" s="862"/>
      <c r="N53" s="863"/>
      <c r="O53" s="859"/>
      <c r="P53" s="737" t="s">
        <v>49</v>
      </c>
      <c r="Q53" s="738"/>
      <c r="R53" s="734"/>
      <c r="S53" s="735"/>
      <c r="T53" s="735"/>
      <c r="U53" s="735"/>
      <c r="V53" s="736"/>
      <c r="W53" s="399" t="s">
        <v>24</v>
      </c>
      <c r="X53" s="931"/>
      <c r="Y53" s="932"/>
      <c r="Z53" s="933"/>
      <c r="AA53" s="400"/>
      <c r="AB53" s="401"/>
      <c r="AC53" s="890"/>
      <c r="AD53" s="891"/>
      <c r="AE53" s="891"/>
      <c r="AF53" s="891"/>
      <c r="AG53" s="891"/>
      <c r="AH53" s="891"/>
      <c r="AI53" s="891"/>
      <c r="AJ53" s="891"/>
      <c r="AK53" s="891"/>
      <c r="AL53" s="892"/>
      <c r="AM53" s="897"/>
      <c r="AN53" s="899"/>
      <c r="AO53" s="917"/>
      <c r="AP53" s="918"/>
      <c r="AQ53" s="918"/>
      <c r="AR53" s="918"/>
      <c r="AS53" s="918"/>
      <c r="AT53" s="918"/>
      <c r="AU53" s="918"/>
      <c r="AV53" s="918"/>
      <c r="AW53" s="918"/>
      <c r="AX53" s="918"/>
      <c r="AY53" s="918"/>
      <c r="AZ53" s="918"/>
      <c r="BA53" s="918"/>
      <c r="BB53" s="919"/>
      <c r="BC53" s="282"/>
      <c r="BD53" s="282"/>
      <c r="BE53" s="282"/>
      <c r="BF53" s="282"/>
      <c r="BG53" s="397"/>
      <c r="BH53" s="397"/>
      <c r="BI53" s="397"/>
      <c r="BJ53" s="397"/>
    </row>
    <row r="54" spans="1:68" s="281" customFormat="1" ht="12">
      <c r="C54" s="402" t="s">
        <v>1272</v>
      </c>
      <c r="D54" s="402"/>
      <c r="E54" s="403"/>
      <c r="F54" s="403"/>
      <c r="G54" s="403"/>
      <c r="H54" s="403"/>
      <c r="I54" s="403"/>
      <c r="J54" s="403"/>
      <c r="K54" s="403"/>
      <c r="L54" s="403"/>
      <c r="M54" s="725" t="s">
        <v>1690</v>
      </c>
      <c r="N54" s="725"/>
      <c r="O54" s="404" t="s">
        <v>1909</v>
      </c>
      <c r="P54" s="404"/>
      <c r="Q54" s="403"/>
      <c r="R54" s="403"/>
      <c r="S54" s="403"/>
      <c r="T54" s="403"/>
      <c r="U54" s="403"/>
      <c r="V54" s="403"/>
      <c r="W54" s="403"/>
      <c r="X54" s="403"/>
      <c r="Y54" s="403"/>
      <c r="Z54" s="403"/>
      <c r="AA54" s="403"/>
      <c r="AB54" s="403"/>
      <c r="AC54" s="405"/>
      <c r="AD54" s="405"/>
      <c r="AF54" s="815" t="s">
        <v>1269</v>
      </c>
      <c r="AG54" s="815"/>
      <c r="AH54" s="739" t="s">
        <v>1713</v>
      </c>
      <c r="AI54" s="739"/>
      <c r="AJ54" s="739"/>
      <c r="AK54" s="740" t="s">
        <v>1268</v>
      </c>
      <c r="AL54" s="740"/>
      <c r="AM54" s="741"/>
      <c r="AN54" s="741"/>
      <c r="AO54" s="406"/>
      <c r="AP54" s="406"/>
      <c r="AQ54" s="406"/>
      <c r="AR54" s="406"/>
      <c r="AS54" s="406"/>
      <c r="AT54" s="406"/>
      <c r="AU54" s="406"/>
      <c r="AV54" s="406"/>
      <c r="AW54" s="406"/>
      <c r="AX54" s="406"/>
      <c r="AY54" s="406"/>
      <c r="AZ54" s="406"/>
      <c r="BA54" s="406"/>
      <c r="BB54" s="406"/>
      <c r="BC54" s="406"/>
      <c r="BD54" s="406"/>
      <c r="BE54" s="406"/>
      <c r="BF54" s="406"/>
    </row>
    <row r="55" spans="1:68" s="281" customFormat="1" ht="31.5" customHeight="1">
      <c r="F55" s="407"/>
      <c r="J55" s="407"/>
      <c r="K55" s="407"/>
      <c r="L55" s="407"/>
      <c r="M55" s="407"/>
      <c r="N55" s="407"/>
      <c r="O55" s="407"/>
      <c r="P55" s="407"/>
      <c r="R55" s="407"/>
      <c r="U55" s="407"/>
      <c r="V55" s="407"/>
      <c r="W55" s="407"/>
      <c r="Y55" s="407"/>
      <c r="Z55" s="407"/>
      <c r="AA55" s="407"/>
      <c r="AB55" s="407"/>
      <c r="AD55" s="407"/>
      <c r="AE55" s="407"/>
      <c r="AF55" s="493" t="str">
        <f>IF(AND($E$6="DE",(COUNTIFS(G19:G43,"S"))&gt;0),"Hinweis: Stoßpunkten nur im KSR-Modus",IF(AND($E$6="DE",(COUNTIFS(G19:G43,"B"))&gt;0),"Hinweis: Blechbuckelschweißen nur im KSR-Modus",IF(AND($E$6="DE",(COUNTIFS(G19:G43,"R"))&gt;0),"Hinweis: Crashrohrschweißen nur im KSR-Modus",IF(AND($E$6="DE",(COUNTIFS(G19:G43,"M"))&gt;0),"Hinweis: Mikropunktschweißen nur im KSR-Modus",IF(AND($E$6="ENG",(COUNTIFS(G19:G43,"S"))&gt;0),"Note: Push Spot Welding only with KSR-Mode",IF(AND($E$6="ENG",(COUNTIFS(G19:G43,"B"))&gt;0),"Note: Projection Welding on Sheets only with KSR-Mode",IF(AND($E$6="ENG",(COUNTIFS(G19:G43,"R"))&gt;0),"Note: Crashtube Welding only with KSR-Mode",IF(AND($E$6="ENG",(COUNTIFS(G19:G43,"M"))&gt;0),"Note: Microspot Welding only with KSR-Mode",""))))))))</f>
        <v/>
      </c>
      <c r="AG55" s="408"/>
    </row>
    <row r="56" spans="1:68" s="281" customFormat="1" ht="38.25" customHeight="1">
      <c r="F56" s="407"/>
      <c r="J56" s="407"/>
      <c r="K56" s="407"/>
      <c r="L56" s="407"/>
      <c r="M56" s="407"/>
      <c r="N56" s="407"/>
      <c r="O56" s="407"/>
      <c r="P56" s="407"/>
      <c r="Q56" s="491" t="str">
        <f>IF($E$6="DE",(IF(AND($BI$8=TRUE,$BJ$8=TRUE),"*) Polung Schweißzange (Trafo) beachten:  (-) Pol R15, (+) Pol R 50; ggf. ''Sonderfräsmesser (manuelle Auswahl)'' verwenden!","")),IF(AND($BI$8=TRUE,$BJ$8=TRUE),"pay attention to polarity of welding gun:  (-) Pol R15, (+) Pol R 50; if appropriate use ''Special Tip-Dresser (manual selection)'' ",""))</f>
        <v/>
      </c>
      <c r="R56" s="407"/>
      <c r="S56" s="407"/>
      <c r="T56" s="407"/>
      <c r="U56" s="407"/>
      <c r="V56" s="407"/>
      <c r="W56" s="407"/>
      <c r="Y56" s="407"/>
      <c r="AF56" s="408"/>
      <c r="AG56" s="408"/>
    </row>
    <row r="57" spans="1:68" s="281" customFormat="1" ht="37.5" customHeight="1">
      <c r="F57" s="407"/>
      <c r="J57" s="407"/>
      <c r="K57" s="407"/>
      <c r="L57" s="407"/>
      <c r="M57" s="407"/>
      <c r="N57" s="407"/>
      <c r="O57" s="407"/>
      <c r="P57" s="407"/>
      <c r="Q57" s="491" t="str">
        <f>IF($E$6="DE",(IF(AND($BI$8=FALSE,$BI$9=FALSE,$BJ$9=TRUE),"*) Polung Schweißzange (Trafo) beachten:  (-) Pol AF12 R25, (+) Pol AF16 R150; ggf. ''Sonderfräsmesser (manuelle Auswahl)'' / ''Sonderelektrode (manuelle Auswahl)'' verwenden!","")),(IF(AND($BI$8=FALSE,$BI$9=FALSE,$BJ$9=TRUE),"pay attention to polarity of welding gun:  (-) Pol AF12 R25, (+) Pol AF16 R150; if appropriate use ''Special Tip-Dresser (manual selection)'' /  ''Special Electrode Cap (manual selection)'' ","")))</f>
        <v/>
      </c>
      <c r="R57" s="407"/>
      <c r="S57" s="407"/>
      <c r="T57" s="407"/>
      <c r="U57" s="407"/>
      <c r="V57" s="407"/>
      <c r="W57" s="407"/>
      <c r="Y57" s="407"/>
      <c r="AF57" s="408"/>
      <c r="AG57" s="408"/>
    </row>
    <row r="58" spans="1:68" s="281" customFormat="1" ht="42" customHeight="1">
      <c r="F58" s="407"/>
      <c r="J58" s="407"/>
      <c r="K58" s="407"/>
      <c r="L58" s="407"/>
      <c r="M58" s="407"/>
      <c r="N58" s="407"/>
      <c r="O58" s="407"/>
      <c r="P58" s="407"/>
      <c r="Q58" s="492" t="str">
        <f>IF($E$6="DE",(IF(AND($BI$9=TRUE,$BJ$9=TRUE),"X-Zange für Aluminiumschweißen nicht zulässig!!!","")),(IF(AND($BI$9=TRUE,$BJ$9=TRUE),"X-Gun for Aluminium- Spotwelding not permitted!!!","")))</f>
        <v/>
      </c>
      <c r="R58" s="407"/>
      <c r="S58" s="407"/>
      <c r="T58" s="407"/>
      <c r="U58" s="407"/>
      <c r="V58" s="407"/>
      <c r="W58" s="407"/>
      <c r="X58" s="407"/>
      <c r="Y58" s="407"/>
      <c r="AF58" s="408"/>
      <c r="AG58" s="408"/>
    </row>
    <row r="59" spans="1:68" s="281" customFormat="1" ht="15" customHeight="1">
      <c r="F59" s="407"/>
      <c r="J59" s="407"/>
      <c r="K59" s="407"/>
      <c r="L59" s="407"/>
      <c r="M59" s="407"/>
      <c r="N59" s="407"/>
      <c r="O59" s="407"/>
      <c r="P59" s="407"/>
      <c r="Q59" s="407"/>
      <c r="R59" s="407"/>
      <c r="S59" s="407"/>
      <c r="T59" s="407"/>
      <c r="U59" s="407"/>
      <c r="V59" s="407"/>
      <c r="W59" s="407"/>
      <c r="X59" s="407"/>
      <c r="Y59" s="407"/>
      <c r="AF59" s="408"/>
      <c r="AG59" s="408"/>
    </row>
    <row r="60" spans="1:68" s="281" customFormat="1" ht="15" customHeight="1">
      <c r="F60" s="407"/>
      <c r="J60" s="407"/>
      <c r="K60" s="407"/>
      <c r="L60" s="407"/>
      <c r="M60" s="407"/>
      <c r="N60" s="407"/>
      <c r="O60" s="407"/>
      <c r="P60" s="407"/>
      <c r="Q60" s="407"/>
      <c r="R60" s="407"/>
      <c r="S60" s="407"/>
      <c r="T60" s="407"/>
      <c r="U60" s="407"/>
      <c r="V60" s="407"/>
      <c r="W60" s="407"/>
      <c r="X60" s="407"/>
      <c r="Y60" s="407"/>
      <c r="AF60" s="408"/>
      <c r="AG60" s="408"/>
    </row>
    <row r="61" spans="1:68" s="281" customFormat="1" ht="15" customHeight="1">
      <c r="F61" s="407"/>
      <c r="J61" s="407"/>
      <c r="K61" s="407"/>
      <c r="L61" s="407"/>
      <c r="M61" s="407"/>
      <c r="N61" s="407"/>
      <c r="O61" s="407"/>
      <c r="P61" s="407"/>
      <c r="Q61" s="407"/>
      <c r="R61" s="407"/>
      <c r="S61" s="407"/>
      <c r="T61" s="407"/>
      <c r="U61" s="407"/>
      <c r="V61" s="407"/>
      <c r="W61" s="407"/>
      <c r="X61" s="407"/>
      <c r="Y61" s="407"/>
      <c r="AF61" s="408"/>
      <c r="AG61" s="408"/>
    </row>
  </sheetData>
  <sheetProtection algorithmName="SHA-512" hashValue="B8M8Xz//GBzrBmp4v4ciCi4PvCwgOgLDAx3XPqGL3vpVCJGxUiIJWRHU6DvGfnj+qI5wtfF4GjfGYYSCADIOgQ==" saltValue="jLd12O3EUntzEfTDs29Bag==" spinCount="100000" sheet="1" formatCells="0"/>
  <mergeCells count="207">
    <mergeCell ref="AO8:AQ8"/>
    <mergeCell ref="AR8:AU8"/>
    <mergeCell ref="AV8:AX8"/>
    <mergeCell ref="AY8:BB8"/>
    <mergeCell ref="AO3:BB5"/>
    <mergeCell ref="AO6:BB7"/>
    <mergeCell ref="AM39:AN39"/>
    <mergeCell ref="C5:L5"/>
    <mergeCell ref="AF9:AG9"/>
    <mergeCell ref="M6:S8"/>
    <mergeCell ref="M4:O5"/>
    <mergeCell ref="P4:S5"/>
    <mergeCell ref="AK10:AK17"/>
    <mergeCell ref="AE10:AE17"/>
    <mergeCell ref="T6:AG8"/>
    <mergeCell ref="AC10:AC17"/>
    <mergeCell ref="Z9:AB9"/>
    <mergeCell ref="V10:V17"/>
    <mergeCell ref="X10:X17"/>
    <mergeCell ref="Z10:Z17"/>
    <mergeCell ref="AD10:AD17"/>
    <mergeCell ref="R10:R17"/>
    <mergeCell ref="T10:T17"/>
    <mergeCell ref="C3:E3"/>
    <mergeCell ref="BM18:BQ18"/>
    <mergeCell ref="I46:K46"/>
    <mergeCell ref="I47:K47"/>
    <mergeCell ref="R45:S45"/>
    <mergeCell ref="R44:S44"/>
    <mergeCell ref="AB10:AB17"/>
    <mergeCell ref="AA10:AA17"/>
    <mergeCell ref="Y10:Y17"/>
    <mergeCell ref="S10:S17"/>
    <mergeCell ref="W10:W17"/>
    <mergeCell ref="R46:S46"/>
    <mergeCell ref="R47:S47"/>
    <mergeCell ref="T46:W46"/>
    <mergeCell ref="T47:V47"/>
    <mergeCell ref="X47:Z47"/>
    <mergeCell ref="AM21:AN21"/>
    <mergeCell ref="T44:W44"/>
    <mergeCell ref="AM20:AN20"/>
    <mergeCell ref="AM19:AN19"/>
    <mergeCell ref="AE44:AN44"/>
    <mergeCell ref="T45:W45"/>
    <mergeCell ref="AA44:AD44"/>
    <mergeCell ref="AJ10:AJ17"/>
    <mergeCell ref="AL10:AL17"/>
    <mergeCell ref="A3:A53"/>
    <mergeCell ref="BA10:BA18"/>
    <mergeCell ref="AY10:AY18"/>
    <mergeCell ref="AX10:AX18"/>
    <mergeCell ref="AV10:AV18"/>
    <mergeCell ref="AU10:AU18"/>
    <mergeCell ref="AT10:AT18"/>
    <mergeCell ref="AR10:AR18"/>
    <mergeCell ref="AQ10:AQ18"/>
    <mergeCell ref="AO10:AO18"/>
    <mergeCell ref="R50:V51"/>
    <mergeCell ref="X48:Z49"/>
    <mergeCell ref="X50:Z51"/>
    <mergeCell ref="U10:U17"/>
    <mergeCell ref="AN45:AN46"/>
    <mergeCell ref="X46:Z46"/>
    <mergeCell ref="X44:Z45"/>
    <mergeCell ref="T3:AJ3"/>
    <mergeCell ref="X52:Z53"/>
    <mergeCell ref="AH4:AJ5"/>
    <mergeCell ref="R48:V49"/>
    <mergeCell ref="AM36:AN36"/>
    <mergeCell ref="Q10:Q17"/>
    <mergeCell ref="C52:F53"/>
    <mergeCell ref="BH50:BI50"/>
    <mergeCell ref="BH49:BI49"/>
    <mergeCell ref="BH48:BI48"/>
    <mergeCell ref="BH47:BI47"/>
    <mergeCell ref="BH46:BI46"/>
    <mergeCell ref="BH45:BI45"/>
    <mergeCell ref="BI11:BI18"/>
    <mergeCell ref="BH11:BH18"/>
    <mergeCell ref="BB10:BB18"/>
    <mergeCell ref="AO44:BB44"/>
    <mergeCell ref="AO45:BB53"/>
    <mergeCell ref="BG11:BG18"/>
    <mergeCell ref="BF11:BF18"/>
    <mergeCell ref="AP10:AP18"/>
    <mergeCell ref="AS10:AS18"/>
    <mergeCell ref="AW10:AW18"/>
    <mergeCell ref="AZ10:AZ18"/>
    <mergeCell ref="AJ47:AK47"/>
    <mergeCell ref="AL47:AN47"/>
    <mergeCell ref="AG47:AI47"/>
    <mergeCell ref="AC51:AL53"/>
    <mergeCell ref="AA47:AD47"/>
    <mergeCell ref="AM51:AM53"/>
    <mergeCell ref="AN51:AN53"/>
    <mergeCell ref="AA51:AB52"/>
    <mergeCell ref="AF54:AG54"/>
    <mergeCell ref="G52:J53"/>
    <mergeCell ref="G49:J50"/>
    <mergeCell ref="O48:O50"/>
    <mergeCell ref="O51:O53"/>
    <mergeCell ref="K52:L52"/>
    <mergeCell ref="M52:N53"/>
    <mergeCell ref="P52:Q52"/>
    <mergeCell ref="K53:L53"/>
    <mergeCell ref="G48:J48"/>
    <mergeCell ref="K48:L48"/>
    <mergeCell ref="M48:N49"/>
    <mergeCell ref="P48:Q48"/>
    <mergeCell ref="K51:L51"/>
    <mergeCell ref="P51:Q51"/>
    <mergeCell ref="M50:N51"/>
    <mergeCell ref="P50:Q50"/>
    <mergeCell ref="K49:L49"/>
    <mergeCell ref="P49:Q49"/>
    <mergeCell ref="C48:F51"/>
    <mergeCell ref="F47:G47"/>
    <mergeCell ref="F44:G44"/>
    <mergeCell ref="C44:D45"/>
    <mergeCell ref="E44:E45"/>
    <mergeCell ref="F45:G45"/>
    <mergeCell ref="P45:Q45"/>
    <mergeCell ref="M46:N46"/>
    <mergeCell ref="M47:N47"/>
    <mergeCell ref="M44:N44"/>
    <mergeCell ref="M45:N45"/>
    <mergeCell ref="P47:Q47"/>
    <mergeCell ref="P46:Q46"/>
    <mergeCell ref="C47:D47"/>
    <mergeCell ref="F46:G46"/>
    <mergeCell ref="C46:D46"/>
    <mergeCell ref="I44:K44"/>
    <mergeCell ref="P44:Q44"/>
    <mergeCell ref="I45:K45"/>
    <mergeCell ref="G51:J51"/>
    <mergeCell ref="K50:L50"/>
    <mergeCell ref="P10:P17"/>
    <mergeCell ref="C6:D8"/>
    <mergeCell ref="E6:E8"/>
    <mergeCell ref="G6:G7"/>
    <mergeCell ref="H8:L8"/>
    <mergeCell ref="F6:F7"/>
    <mergeCell ref="H6:L7"/>
    <mergeCell ref="P9:X9"/>
    <mergeCell ref="C4:L4"/>
    <mergeCell ref="C9:C18"/>
    <mergeCell ref="D9:D18"/>
    <mergeCell ref="E9:E18"/>
    <mergeCell ref="F9:F18"/>
    <mergeCell ref="G9:G18"/>
    <mergeCell ref="H9:H18"/>
    <mergeCell ref="I9:I17"/>
    <mergeCell ref="J9:L9"/>
    <mergeCell ref="M9:O9"/>
    <mergeCell ref="J10:J17"/>
    <mergeCell ref="K10:K17"/>
    <mergeCell ref="L10:L17"/>
    <mergeCell ref="M10:O17"/>
    <mergeCell ref="BI1:BI2"/>
    <mergeCell ref="BJ1:BJ2"/>
    <mergeCell ref="BK1:BK2"/>
    <mergeCell ref="M54:N54"/>
    <mergeCell ref="AM40:AN40"/>
    <mergeCell ref="AM41:AN41"/>
    <mergeCell ref="AM34:AN34"/>
    <mergeCell ref="AM35:AN35"/>
    <mergeCell ref="AM37:AN37"/>
    <mergeCell ref="AM29:AN29"/>
    <mergeCell ref="AM30:AN30"/>
    <mergeCell ref="AM31:AN31"/>
    <mergeCell ref="AM32:AN32"/>
    <mergeCell ref="AM33:AN33"/>
    <mergeCell ref="AK3:AN3"/>
    <mergeCell ref="AM23:AN23"/>
    <mergeCell ref="AO9:BB9"/>
    <mergeCell ref="AK6:AN6"/>
    <mergeCell ref="R52:V53"/>
    <mergeCell ref="P53:Q53"/>
    <mergeCell ref="AH54:AJ54"/>
    <mergeCell ref="AK54:AN54"/>
    <mergeCell ref="AE47:AF47"/>
    <mergeCell ref="F3:S3"/>
    <mergeCell ref="BL1:BL2"/>
    <mergeCell ref="AE45:AM46"/>
    <mergeCell ref="BJ11:BJ18"/>
    <mergeCell ref="AC9:AE9"/>
    <mergeCell ref="AH10:AH17"/>
    <mergeCell ref="AG10:AG17"/>
    <mergeCell ref="BH1:BH2"/>
    <mergeCell ref="AH8:AJ8"/>
    <mergeCell ref="AI10:AI17"/>
    <mergeCell ref="AM42:AN42"/>
    <mergeCell ref="AM43:AN43"/>
    <mergeCell ref="AM38:AN38"/>
    <mergeCell ref="AM22:AN22"/>
    <mergeCell ref="AH9:AL9"/>
    <mergeCell ref="AH6:AJ7"/>
    <mergeCell ref="AM9:AN18"/>
    <mergeCell ref="AK4:AN5"/>
    <mergeCell ref="T4:AG5"/>
    <mergeCell ref="AF10:AF17"/>
    <mergeCell ref="AM24:AN24"/>
    <mergeCell ref="AM25:AN25"/>
    <mergeCell ref="AM26:AN26"/>
    <mergeCell ref="AM27:AN27"/>
    <mergeCell ref="AM28:AN28"/>
  </mergeCells>
  <phoneticPr fontId="244" type="noConversion"/>
  <conditionalFormatting sqref="BH46">
    <cfRule type="cellIs" dxfId="155" priority="427" stopIfTrue="1" operator="equal">
      <formula>"Ergebnis des Druckbereichs i.O."</formula>
    </cfRule>
    <cfRule type="cellIs" dxfId="154" priority="428" stopIfTrue="1" operator="equal">
      <formula>"Ergebnis des Druckbereichs nicht i.O."</formula>
    </cfRule>
  </conditionalFormatting>
  <conditionalFormatting sqref="BH47">
    <cfRule type="cellIs" dxfId="153" priority="425" stopIfTrue="1" operator="equal">
      <formula>" "</formula>
    </cfRule>
    <cfRule type="cellIs" dxfId="152" priority="426" stopIfTrue="1" operator="equal">
      <formula>"Rücksprache Prozessmethodik"</formula>
    </cfRule>
  </conditionalFormatting>
  <conditionalFormatting sqref="X46">
    <cfRule type="cellIs" dxfId="151" priority="419" stopIfTrue="1" operator="notEqual">
      <formula>"39D 1978-2"</formula>
    </cfRule>
    <cfRule type="containsText" dxfId="150" priority="420" stopIfTrue="1" operator="containsText" text="39D 1978-2">
      <formula>NOT(ISERROR(SEARCH("39D 1978-2",X46)))</formula>
    </cfRule>
    <cfRule type="expression" priority="421" stopIfTrue="1">
      <formula>1</formula>
    </cfRule>
  </conditionalFormatting>
  <conditionalFormatting sqref="AA46">
    <cfRule type="cellIs" dxfId="149" priority="418" stopIfTrue="1" operator="notEqual">
      <formula>6</formula>
    </cfRule>
  </conditionalFormatting>
  <conditionalFormatting sqref="AB46">
    <cfRule type="cellIs" dxfId="148" priority="417" stopIfTrue="1" operator="notEqual">
      <formula>50</formula>
    </cfRule>
  </conditionalFormatting>
  <conditionalFormatting sqref="AC46">
    <cfRule type="cellIs" dxfId="147" priority="416" stopIfTrue="1" operator="notEqual">
      <formula>6</formula>
    </cfRule>
  </conditionalFormatting>
  <conditionalFormatting sqref="AD46">
    <cfRule type="cellIs" dxfId="146" priority="413" stopIfTrue="1" operator="notEqual">
      <formula>50</formula>
    </cfRule>
  </conditionalFormatting>
  <conditionalFormatting sqref="CB19:CB43">
    <cfRule type="cellIs" dxfId="145" priority="438" stopIfTrue="1" operator="equal">
      <formula>$AC$19</formula>
    </cfRule>
  </conditionalFormatting>
  <conditionalFormatting sqref="G19:G43">
    <cfRule type="expression" dxfId="144" priority="412" stopIfTrue="1">
      <formula>OR(AND(ISNUMBER($P19),ISBLANK($G19)),AND(ISTEXT($G19),ISBLANK($P19)))</formula>
    </cfRule>
  </conditionalFormatting>
  <conditionalFormatting sqref="BH46">
    <cfRule type="cellIs" dxfId="143" priority="396" operator="equal">
      <formula>"pressure level not allowed"</formula>
    </cfRule>
    <cfRule type="cellIs" dxfId="142" priority="397" operator="equal">
      <formula>"presure level allowed"</formula>
    </cfRule>
    <cfRule type="cellIs" dxfId="141" priority="398" operator="equal">
      <formula>"Max. Force of gun acc.Drw.exceeded!"</formula>
    </cfRule>
    <cfRule type="cellIs" dxfId="140" priority="408" stopIfTrue="1" operator="equal">
      <formula>"Zangenkraft lt.Zangenzeichnung überschritten!"</formula>
    </cfRule>
  </conditionalFormatting>
  <conditionalFormatting sqref="AE19:AE43">
    <cfRule type="expression" dxfId="139" priority="404">
      <formula>ISERROR(AE19)</formula>
    </cfRule>
  </conditionalFormatting>
  <conditionalFormatting sqref="BH47">
    <cfRule type="cellIs" dxfId="138" priority="395" operator="equal">
      <formula>"consult process methodology"</formula>
    </cfRule>
  </conditionalFormatting>
  <conditionalFormatting sqref="W47">
    <cfRule type="expression" dxfId="137" priority="439" stopIfTrue="1">
      <formula>ISBLANK($W$47)</formula>
    </cfRule>
  </conditionalFormatting>
  <conditionalFormatting sqref="G6">
    <cfRule type="cellIs" dxfId="136" priority="394" operator="equal">
      <formula>"-"</formula>
    </cfRule>
  </conditionalFormatting>
  <conditionalFormatting sqref="H44">
    <cfRule type="cellIs" dxfId="135" priority="393" operator="equal">
      <formula>"Zangentyp?"</formula>
    </cfRule>
  </conditionalFormatting>
  <conditionalFormatting sqref="BH49">
    <cfRule type="cellIs" dxfId="134" priority="391" stopIfTrue="1" operator="equal">
      <formula>"Zangen/Motorauslegung i.O."</formula>
    </cfRule>
    <cfRule type="cellIs" dxfId="133" priority="392" stopIfTrue="1" operator="equal">
      <formula>"Zangen/Motorauslegung nicht i.O."</formula>
    </cfRule>
  </conditionalFormatting>
  <conditionalFormatting sqref="BH49 BJ49:BK49">
    <cfRule type="cellIs" dxfId="132" priority="385" operator="equal">
      <formula>"Gun/Electromotor Design not O.K."</formula>
    </cfRule>
    <cfRule type="cellIs" dxfId="131" priority="386" operator="equal">
      <formula>"Gun/Electromotor Design O.K."</formula>
    </cfRule>
    <cfRule type="cellIs" dxfId="130" priority="387" operator="equal">
      <formula>"incorrect Gun Type/Gun Body/Gun Measure"</formula>
    </cfRule>
    <cfRule type="cellIs" dxfId="129" priority="388" operator="equal">
      <formula>"Max. Force of Gun acc.Drw.exceeded!"</formula>
    </cfRule>
    <cfRule type="cellIs" dxfId="128" priority="389" operator="equal">
      <formula>"max. Zangenkraft lt.Zeichnung überschritten!"</formula>
    </cfRule>
    <cfRule type="cellIs" dxfId="127" priority="390" stopIfTrue="1" operator="equal">
      <formula>"Zangentyp/-grundkörper/-maße falsch"</formula>
    </cfRule>
  </conditionalFormatting>
  <conditionalFormatting sqref="BH50">
    <cfRule type="cellIs" dxfId="126" priority="383" stopIfTrue="1" operator="equal">
      <formula>" "</formula>
    </cfRule>
    <cfRule type="cellIs" dxfId="125" priority="384" stopIfTrue="1" operator="equal">
      <formula>"Rücksprache Prozessmethodik"</formula>
    </cfRule>
  </conditionalFormatting>
  <conditionalFormatting sqref="T46">
    <cfRule type="cellIs" dxfId="124" priority="373" stopIfTrue="1" operator="equal">
      <formula>" "</formula>
    </cfRule>
    <cfRule type="cellIs" dxfId="123" priority="374" stopIfTrue="1" operator="equal">
      <formula>"Rücksprache Prozessmethodik"</formula>
    </cfRule>
  </conditionalFormatting>
  <conditionalFormatting sqref="T46">
    <cfRule type="cellIs" dxfId="122" priority="372" operator="equal">
      <formula>"consult process methodology"</formula>
    </cfRule>
  </conditionalFormatting>
  <conditionalFormatting sqref="T45">
    <cfRule type="cellIs" dxfId="121" priority="370" stopIfTrue="1" operator="equal">
      <formula>"Zangen/Motorauslegung i.O."</formula>
    </cfRule>
    <cfRule type="cellIs" dxfId="120" priority="371" stopIfTrue="1" operator="equal">
      <formula>"Zangen/Motorauslegung nicht i.O."</formula>
    </cfRule>
  </conditionalFormatting>
  <conditionalFormatting sqref="T45:W45">
    <cfRule type="cellIs" dxfId="119" priority="330" operator="equal">
      <formula>"Zangentyp/Guntype?"</formula>
    </cfRule>
    <cfRule type="cellIs" dxfId="118" priority="360" operator="equal">
      <formula>"Pressure level not allowed"</formula>
    </cfRule>
    <cfRule type="cellIs" dxfId="117" priority="361" operator="equal">
      <formula>"Presure level allowed"</formula>
    </cfRule>
    <cfRule type="cellIs" dxfId="116" priority="362" operator="equal">
      <formula>"Ergebnis des Druckbereichs nicht i.O."</formula>
    </cfRule>
    <cfRule type="cellIs" dxfId="115" priority="363" operator="equal">
      <formula>"Ergebnis des Druckbereichs i.O."</formula>
    </cfRule>
    <cfRule type="cellIs" dxfId="114" priority="364" operator="equal">
      <formula>"Gun/Electromotor Design not O.K."</formula>
    </cfRule>
    <cfRule type="cellIs" dxfId="113" priority="365" operator="equal">
      <formula>"Gun/Electromotor Design O.K."</formula>
    </cfRule>
    <cfRule type="cellIs" dxfId="112" priority="366" operator="equal">
      <formula>"incorrect Gun Type/Gun Body/Gun Measure"</formula>
    </cfRule>
    <cfRule type="cellIs" dxfId="111" priority="367" operator="equal">
      <formula>"Max. Force of Gun acc.Drw.exceeded!"</formula>
    </cfRule>
    <cfRule type="cellIs" dxfId="110" priority="368" operator="equal">
      <formula>"max. Zangenkraft lt.Zeichnung überschritten!"</formula>
    </cfRule>
    <cfRule type="cellIs" dxfId="109" priority="369" stopIfTrue="1" operator="equal">
      <formula>"Zangentyp/-grundkörper/-maße falsch"</formula>
    </cfRule>
  </conditionalFormatting>
  <conditionalFormatting sqref="E47">
    <cfRule type="expression" dxfId="108" priority="359">
      <formula>$G$6="SPZ"</formula>
    </cfRule>
  </conditionalFormatting>
  <conditionalFormatting sqref="E44">
    <cfRule type="expression" dxfId="107" priority="352">
      <formula>$G$6="RZ"</formula>
    </cfRule>
  </conditionalFormatting>
  <conditionalFormatting sqref="E46">
    <cfRule type="expression" dxfId="106" priority="213">
      <formula>$G$6="RZ"</formula>
    </cfRule>
  </conditionalFormatting>
  <conditionalFormatting sqref="L44">
    <cfRule type="expression" dxfId="105" priority="299">
      <formula>ISERR($L$46)</formula>
    </cfRule>
  </conditionalFormatting>
  <conditionalFormatting sqref="L45">
    <cfRule type="expression" dxfId="104" priority="298">
      <formula>ISERR($L$46)</formula>
    </cfRule>
  </conditionalFormatting>
  <conditionalFormatting sqref="Y19">
    <cfRule type="expression" dxfId="103" priority="280">
      <formula>ISERR(AE19)</formula>
    </cfRule>
  </conditionalFormatting>
  <conditionalFormatting sqref="Y20:Y43">
    <cfRule type="expression" dxfId="102" priority="279">
      <formula>ISERR(AE20)</formula>
    </cfRule>
  </conditionalFormatting>
  <conditionalFormatting sqref="S41:S43">
    <cfRule type="expression" dxfId="101" priority="270">
      <formula>$U41="t2?"</formula>
    </cfRule>
  </conditionalFormatting>
  <conditionalFormatting sqref="AN45:AN46">
    <cfRule type="cellIs" dxfId="100" priority="236" operator="equal">
      <formula>"Ja"</formula>
    </cfRule>
  </conditionalFormatting>
  <conditionalFormatting sqref="AE45:AE46">
    <cfRule type="expression" dxfId="99" priority="443">
      <formula>AN45="Ja"</formula>
    </cfRule>
  </conditionalFormatting>
  <conditionalFormatting sqref="AE47">
    <cfRule type="expression" dxfId="98" priority="444">
      <formula>AND(AN45="Ja",ISBLANK($AG$47))</formula>
    </cfRule>
  </conditionalFormatting>
  <conditionalFormatting sqref="AJ47">
    <cfRule type="expression" dxfId="97" priority="445">
      <formula>AND(AN45="Ja",ISBLANK($AL$47))</formula>
    </cfRule>
  </conditionalFormatting>
  <conditionalFormatting sqref="AG47">
    <cfRule type="expression" dxfId="96" priority="235">
      <formula>AND(AN45="Ja",ISBLANK($AG$47))</formula>
    </cfRule>
  </conditionalFormatting>
  <conditionalFormatting sqref="AL47">
    <cfRule type="expression" dxfId="95" priority="234">
      <formula>AND(AN45="Ja",ISBLANK($AL$47))</formula>
    </cfRule>
  </conditionalFormatting>
  <conditionalFormatting sqref="G8">
    <cfRule type="expression" dxfId="94" priority="233">
      <formula>NOT(OR(G8="J",G8="N"))</formula>
    </cfRule>
  </conditionalFormatting>
  <conditionalFormatting sqref="S31:S39">
    <cfRule type="expression" dxfId="93" priority="227">
      <formula>$R31="t1?"</formula>
    </cfRule>
  </conditionalFormatting>
  <conditionalFormatting sqref="S40">
    <cfRule type="expression" dxfId="92" priority="226">
      <formula>$U40="t2?"</formula>
    </cfRule>
  </conditionalFormatting>
  <conditionalFormatting sqref="H47">
    <cfRule type="expression" dxfId="91" priority="221">
      <formula>$G$6="SPZ"</formula>
    </cfRule>
  </conditionalFormatting>
  <conditionalFormatting sqref="L47">
    <cfRule type="expression" dxfId="90" priority="220">
      <formula>$G$6="SPZ"</formula>
    </cfRule>
  </conditionalFormatting>
  <conditionalFormatting sqref="O46">
    <cfRule type="expression" dxfId="89" priority="219">
      <formula>$G$6="SPZ"</formula>
    </cfRule>
  </conditionalFormatting>
  <conditionalFormatting sqref="O47">
    <cfRule type="expression" dxfId="88" priority="218">
      <formula>$G$6="SPZ"</formula>
    </cfRule>
  </conditionalFormatting>
  <conditionalFormatting sqref="R46">
    <cfRule type="expression" dxfId="87" priority="217">
      <formula>$G$6="SPZ"</formula>
    </cfRule>
  </conditionalFormatting>
  <conditionalFormatting sqref="R47">
    <cfRule type="expression" dxfId="86" priority="216">
      <formula>$G$6="SPZ"</formula>
    </cfRule>
  </conditionalFormatting>
  <conditionalFormatting sqref="X47">
    <cfRule type="expression" dxfId="85" priority="215">
      <formula>$G$6="SPZ"</formula>
    </cfRule>
  </conditionalFormatting>
  <conditionalFormatting sqref="AA47">
    <cfRule type="expression" dxfId="84" priority="214">
      <formula>$G$6="SPZ"</formula>
    </cfRule>
  </conditionalFormatting>
  <conditionalFormatting sqref="H46">
    <cfRule type="expression" dxfId="83" priority="212">
      <formula>$G$6="RZ"</formula>
    </cfRule>
  </conditionalFormatting>
  <conditionalFormatting sqref="O44">
    <cfRule type="expression" dxfId="82" priority="211">
      <formula>$G$6="RZ"</formula>
    </cfRule>
  </conditionalFormatting>
  <conditionalFormatting sqref="O45">
    <cfRule type="expression" dxfId="81" priority="210">
      <formula>$G$6="RZ"</formula>
    </cfRule>
  </conditionalFormatting>
  <conditionalFormatting sqref="R44">
    <cfRule type="expression" dxfId="80" priority="209">
      <formula>$G$6="RZ"</formula>
    </cfRule>
  </conditionalFormatting>
  <conditionalFormatting sqref="R45">
    <cfRule type="expression" dxfId="79" priority="208">
      <formula>$G$6="RZ"</formula>
    </cfRule>
  </conditionalFormatting>
  <conditionalFormatting sqref="C44:D45">
    <cfRule type="expression" dxfId="78" priority="207">
      <formula>$G$6="RZ"</formula>
    </cfRule>
  </conditionalFormatting>
  <conditionalFormatting sqref="C46:D46">
    <cfRule type="expression" dxfId="77" priority="206">
      <formula>$G$6="RZ"</formula>
    </cfRule>
  </conditionalFormatting>
  <conditionalFormatting sqref="F46:G46">
    <cfRule type="expression" dxfId="76" priority="205">
      <formula>$G$6="RZ"</formula>
    </cfRule>
  </conditionalFormatting>
  <conditionalFormatting sqref="M45:N45">
    <cfRule type="expression" dxfId="75" priority="204">
      <formula>$G$6="RZ"</formula>
    </cfRule>
  </conditionalFormatting>
  <conditionalFormatting sqref="P45:Q45">
    <cfRule type="expression" dxfId="74" priority="203">
      <formula>$G$6="RZ"</formula>
    </cfRule>
  </conditionalFormatting>
  <conditionalFormatting sqref="M44:N44">
    <cfRule type="expression" dxfId="73" priority="202">
      <formula>$G$6="RZ"</formula>
    </cfRule>
  </conditionalFormatting>
  <conditionalFormatting sqref="P44:Q44">
    <cfRule type="expression" dxfId="72" priority="201">
      <formula>$G$6="RZ"</formula>
    </cfRule>
  </conditionalFormatting>
  <conditionalFormatting sqref="C47:D47">
    <cfRule type="expression" dxfId="71" priority="200">
      <formula>$G$6="SPZ"</formula>
    </cfRule>
  </conditionalFormatting>
  <conditionalFormatting sqref="F47:G47">
    <cfRule type="expression" dxfId="70" priority="199">
      <formula>$G$6="SPZ"</formula>
    </cfRule>
  </conditionalFormatting>
  <conditionalFormatting sqref="I47">
    <cfRule type="expression" dxfId="69" priority="198">
      <formula>$G$6="SPZ"</formula>
    </cfRule>
  </conditionalFormatting>
  <conditionalFormatting sqref="M46:N46">
    <cfRule type="expression" dxfId="68" priority="197">
      <formula>$G$6="SPZ"</formula>
    </cfRule>
  </conditionalFormatting>
  <conditionalFormatting sqref="M47:N47">
    <cfRule type="expression" dxfId="67" priority="196">
      <formula>$G$6="SPZ"</formula>
    </cfRule>
  </conditionalFormatting>
  <conditionalFormatting sqref="P47:Q47">
    <cfRule type="expression" dxfId="66" priority="195">
      <formula>$G$6="SPZ"</formula>
    </cfRule>
  </conditionalFormatting>
  <conditionalFormatting sqref="P46:Q46">
    <cfRule type="expression" dxfId="65" priority="194">
      <formula>$G$6="SPZ"</formula>
    </cfRule>
  </conditionalFormatting>
  <conditionalFormatting sqref="AF45:AM46">
    <cfRule type="expression" dxfId="64" priority="447">
      <formula>BG45="Ja"</formula>
    </cfRule>
  </conditionalFormatting>
  <conditionalFormatting sqref="AF47">
    <cfRule type="expression" dxfId="63" priority="449">
      <formula>AND(BG45="Ja",ISBLANK($AG$47))</formula>
    </cfRule>
  </conditionalFormatting>
  <conditionalFormatting sqref="AK47">
    <cfRule type="expression" dxfId="62" priority="451">
      <formula>AND(BG45="Ja",ISBLANK($AL$47))</formula>
    </cfRule>
  </conditionalFormatting>
  <conditionalFormatting sqref="AH47:AI47">
    <cfRule type="expression" dxfId="61" priority="453">
      <formula>AND(BG45="Ja",ISBLANK($AG$47))</formula>
    </cfRule>
  </conditionalFormatting>
  <conditionalFormatting sqref="AM47:AN47">
    <cfRule type="expression" dxfId="60" priority="458">
      <formula>AND(BG45="Ja",ISBLANK($AL$47))</formula>
    </cfRule>
  </conditionalFormatting>
  <conditionalFormatting sqref="W21">
    <cfRule type="expression" dxfId="59" priority="150">
      <formula>CELL("Schutz",W21)</formula>
    </cfRule>
  </conditionalFormatting>
  <conditionalFormatting sqref="V21">
    <cfRule type="expression" dxfId="58" priority="151">
      <formula>$R21="t1?"</formula>
    </cfRule>
  </conditionalFormatting>
  <conditionalFormatting sqref="V22 V31:V43 V26:V29">
    <cfRule type="expression" dxfId="57" priority="179">
      <formula>$R22="t1?"</formula>
    </cfRule>
  </conditionalFormatting>
  <conditionalFormatting sqref="P41:P43">
    <cfRule type="expression" dxfId="56" priority="174">
      <formula>$U41="t2?"</formula>
    </cfRule>
  </conditionalFormatting>
  <conditionalFormatting sqref="P31:P39">
    <cfRule type="expression" dxfId="55" priority="172">
      <formula>$R31="t1?"</formula>
    </cfRule>
  </conditionalFormatting>
  <conditionalFormatting sqref="P40">
    <cfRule type="expression" dxfId="54" priority="171">
      <formula>$U40="t2?"</formula>
    </cfRule>
  </conditionalFormatting>
  <conditionalFormatting sqref="AE44:AN44">
    <cfRule type="containsText" dxfId="53" priority="149" operator="containsText" text="kein TL4225 außen vorhanden, bitte auf 'Nein' zurückschalten / No TL4225 outside detected, please switch back to 'Nein'">
      <formula>NOT(ISERROR(SEARCH("kein TL4225 außen vorhanden, bitte auf 'Nein' zurückschalten / No TL4225 outside detected, please switch back to 'Nein'",AE44)))</formula>
    </cfRule>
  </conditionalFormatting>
  <conditionalFormatting sqref="P19">
    <cfRule type="expression" dxfId="52" priority="142">
      <formula>$R19="t1?"</formula>
    </cfRule>
  </conditionalFormatting>
  <conditionalFormatting sqref="P20:P28">
    <cfRule type="expression" dxfId="51" priority="141">
      <formula>$R20="t1?"</formula>
    </cfRule>
  </conditionalFormatting>
  <conditionalFormatting sqref="P19:P28">
    <cfRule type="expression" dxfId="50" priority="138">
      <formula>CELL("Schutz",P19)</formula>
    </cfRule>
  </conditionalFormatting>
  <conditionalFormatting sqref="V19">
    <cfRule type="expression" dxfId="49" priority="131">
      <formula>$R19="t1?"</formula>
    </cfRule>
  </conditionalFormatting>
  <conditionalFormatting sqref="V19">
    <cfRule type="expression" dxfId="48" priority="130">
      <formula>CELL("Schutz",V19)</formula>
    </cfRule>
  </conditionalFormatting>
  <conditionalFormatting sqref="P29">
    <cfRule type="expression" dxfId="47" priority="128">
      <formula>$R29="t1?"</formula>
    </cfRule>
  </conditionalFormatting>
  <conditionalFormatting sqref="S29">
    <cfRule type="expression" dxfId="46" priority="127">
      <formula>$R29="t1?"</formula>
    </cfRule>
  </conditionalFormatting>
  <conditionalFormatting sqref="P30">
    <cfRule type="expression" dxfId="45" priority="126">
      <formula>$R30="t1?"</formula>
    </cfRule>
  </conditionalFormatting>
  <conditionalFormatting sqref="S30">
    <cfRule type="expression" dxfId="44" priority="125">
      <formula>$R30="t1?"</formula>
    </cfRule>
  </conditionalFormatting>
  <conditionalFormatting sqref="V30">
    <cfRule type="expression" dxfId="43" priority="124">
      <formula>$R30="t1?"</formula>
    </cfRule>
  </conditionalFormatting>
  <conditionalFormatting sqref="I19:I43">
    <cfRule type="aboveAverage" dxfId="42" priority="122" aboveAverage="0"/>
    <cfRule type="aboveAverage" dxfId="41" priority="123"/>
  </conditionalFormatting>
  <conditionalFormatting sqref="G20:G43">
    <cfRule type="expression" dxfId="40" priority="116">
      <formula>AND(BI10=TRUE,BH10=TRUE)</formula>
    </cfRule>
  </conditionalFormatting>
  <conditionalFormatting sqref="G19:G43">
    <cfRule type="expression" dxfId="39" priority="459">
      <formula>AND(G19="X",$BJ$9=TRUE,$BI$9=TRUE)</formula>
    </cfRule>
  </conditionalFormatting>
  <conditionalFormatting sqref="G20:G43">
    <cfRule type="expression" dxfId="38" priority="460">
      <formula>AND($BJ$9=TRUE,$BI$9=TRUE)</formula>
    </cfRule>
  </conditionalFormatting>
  <conditionalFormatting sqref="V25">
    <cfRule type="expression" dxfId="37" priority="103">
      <formula>$R25="t1?"</formula>
    </cfRule>
  </conditionalFormatting>
  <conditionalFormatting sqref="Q27">
    <cfRule type="expression" dxfId="36" priority="94">
      <formula>CELL("Schutz",Q27)</formula>
    </cfRule>
  </conditionalFormatting>
  <conditionalFormatting sqref="W25:W27">
    <cfRule type="expression" dxfId="35" priority="91">
      <formula>CELL("Schutz",W25)</formula>
    </cfRule>
  </conditionalFormatting>
  <conditionalFormatting sqref="T27">
    <cfRule type="expression" dxfId="34" priority="89">
      <formula>CELL("Schutz",T27)</formula>
    </cfRule>
  </conditionalFormatting>
  <conditionalFormatting sqref="Q21">
    <cfRule type="expression" dxfId="33" priority="81">
      <formula>CELL("Schutz",Q21)</formula>
    </cfRule>
  </conditionalFormatting>
  <conditionalFormatting sqref="Q22">
    <cfRule type="expression" dxfId="32" priority="78">
      <formula>CELL("Schutz",Q22)</formula>
    </cfRule>
  </conditionalFormatting>
  <conditionalFormatting sqref="Q23">
    <cfRule type="expression" dxfId="31" priority="75">
      <formula>CELL("Schutz",Q23)</formula>
    </cfRule>
  </conditionalFormatting>
  <conditionalFormatting sqref="T22">
    <cfRule type="expression" dxfId="30" priority="72">
      <formula>CELL("Schutz",T22)</formula>
    </cfRule>
  </conditionalFormatting>
  <conditionalFormatting sqref="T23">
    <cfRule type="expression" dxfId="29" priority="69">
      <formula>CELL("Schutz",T23)</formula>
    </cfRule>
  </conditionalFormatting>
  <conditionalFormatting sqref="Q24">
    <cfRule type="expression" dxfId="28" priority="64">
      <formula>CELL("Schutz",Q24)</formula>
    </cfRule>
  </conditionalFormatting>
  <conditionalFormatting sqref="S19:S28">
    <cfRule type="expression" dxfId="27" priority="63">
      <formula>$R19="t1?"</formula>
    </cfRule>
  </conditionalFormatting>
  <conditionalFormatting sqref="S19:S28">
    <cfRule type="expression" dxfId="26" priority="62">
      <formula>CELL("Schutz",S19)</formula>
    </cfRule>
  </conditionalFormatting>
  <conditionalFormatting sqref="T24">
    <cfRule type="expression" dxfId="25" priority="58">
      <formula>CELL("Schutz",T24)</formula>
    </cfRule>
  </conditionalFormatting>
  <conditionalFormatting sqref="Q25">
    <cfRule type="expression" dxfId="24" priority="55">
      <formula>CELL("Schutz",Q25)</formula>
    </cfRule>
  </conditionalFormatting>
  <conditionalFormatting sqref="T25">
    <cfRule type="expression" dxfId="23" priority="52">
      <formula>CELL("Schutz",T25)</formula>
    </cfRule>
  </conditionalFormatting>
  <conditionalFormatting sqref="Q26">
    <cfRule type="expression" dxfId="22" priority="49">
      <formula>CELL("Schutz",Q26)</formula>
    </cfRule>
  </conditionalFormatting>
  <conditionalFormatting sqref="T26">
    <cfRule type="expression" dxfId="21" priority="46">
      <formula>CELL("Schutz",T26)</formula>
    </cfRule>
  </conditionalFormatting>
  <conditionalFormatting sqref="V24">
    <cfRule type="expression" dxfId="20" priority="45">
      <formula>$R24="t1?"</formula>
    </cfRule>
  </conditionalFormatting>
  <conditionalFormatting sqref="V24">
    <cfRule type="expression" dxfId="19" priority="44">
      <formula>CELL("Schutz",V24)</formula>
    </cfRule>
  </conditionalFormatting>
  <conditionalFormatting sqref="W24">
    <cfRule type="expression" dxfId="18" priority="43">
      <formula>CELL("Schutz",W24)</formula>
    </cfRule>
  </conditionalFormatting>
  <conditionalFormatting sqref="W23">
    <cfRule type="expression" dxfId="17" priority="41">
      <formula>CELL("Schutz",W23)</formula>
    </cfRule>
  </conditionalFormatting>
  <conditionalFormatting sqref="V23">
    <cfRule type="expression" dxfId="16" priority="40">
      <formula>$R23="t1?"</formula>
    </cfRule>
  </conditionalFormatting>
  <conditionalFormatting sqref="V23">
    <cfRule type="expression" dxfId="15" priority="39">
      <formula>CELL("Schutz",V23)</formula>
    </cfRule>
  </conditionalFormatting>
  <conditionalFormatting sqref="V20">
    <cfRule type="expression" dxfId="14" priority="32">
      <formula>$R20="t1?"</formula>
    </cfRule>
  </conditionalFormatting>
  <conditionalFormatting sqref="Q19">
    <cfRule type="expression" dxfId="13" priority="28">
      <formula>CELL("Schutz",Q19)</formula>
    </cfRule>
  </conditionalFormatting>
  <conditionalFormatting sqref="W19">
    <cfRule type="expression" dxfId="12" priority="26">
      <formula>CELL("Schutz",W19)</formula>
    </cfRule>
  </conditionalFormatting>
  <conditionalFormatting sqref="Q20">
    <cfRule type="expression" dxfId="11" priority="25">
      <formula>CELL("Schutz",Q20)</formula>
    </cfRule>
  </conditionalFormatting>
  <conditionalFormatting sqref="AR8:AU8">
    <cfRule type="expression" dxfId="10" priority="12">
      <formula>OR(AND(ISBLANK($AR$8),COUNTBLANK($AH$8:$AN$8)&lt;7),AND(ISBLANK($AR$8),$BF$44&gt;0))</formula>
    </cfRule>
  </conditionalFormatting>
  <conditionalFormatting sqref="AY8:BB8">
    <cfRule type="expression" dxfId="9" priority="10">
      <formula>OR(AND(ISBLANK($AY$8),COUNTBLANK($AH$8:$AN$8)&lt;7),AND(ISBLANK($AY$8),$BF$44&gt;0))</formula>
    </cfRule>
  </conditionalFormatting>
  <conditionalFormatting sqref="AO8:AQ8">
    <cfRule type="expression" dxfId="8" priority="9">
      <formula>OR(COUNTBLANK($AH$8:$AN$8)&lt;7,$BF$44&gt;0)</formula>
    </cfRule>
  </conditionalFormatting>
  <conditionalFormatting sqref="AV8:AX8">
    <cfRule type="expression" dxfId="7" priority="8">
      <formula>OR(COUNTBLANK($AH$8:$AN$8)&lt;7,$BF$44&gt;0)</formula>
    </cfRule>
  </conditionalFormatting>
  <conditionalFormatting sqref="AK8">
    <cfRule type="expression" dxfId="6" priority="7">
      <formula>AND($BF$44&gt;0,ISBLANK(AK8))</formula>
    </cfRule>
  </conditionalFormatting>
  <conditionalFormatting sqref="AL8">
    <cfRule type="expression" dxfId="5" priority="6">
      <formula>AND($BF$44&gt;0,ISBLANK(AL8))</formula>
    </cfRule>
  </conditionalFormatting>
  <conditionalFormatting sqref="AM8">
    <cfRule type="expression" dxfId="4" priority="5">
      <formula>AND($BF$44&gt;0,ISBLANK(AM8))</formula>
    </cfRule>
  </conditionalFormatting>
  <conditionalFormatting sqref="AN8">
    <cfRule type="expression" dxfId="3" priority="4">
      <formula>AND($BF$44&gt;0,ISBLANK(AN8))</formula>
    </cfRule>
  </conditionalFormatting>
  <conditionalFormatting sqref="W20">
    <cfRule type="expression" dxfId="2" priority="3">
      <formula>CELL("Schutz",W20)</formula>
    </cfRule>
  </conditionalFormatting>
  <conditionalFormatting sqref="T19:T21">
    <cfRule type="expression" dxfId="1" priority="2">
      <formula>CELL("Schutz",T19)</formula>
    </cfRule>
  </conditionalFormatting>
  <conditionalFormatting sqref="W22">
    <cfRule type="expression" dxfId="0" priority="1">
      <formula>CELL("Schutz",W22)</formula>
    </cfRule>
  </conditionalFormatting>
  <dataValidations xWindow="1612" yWindow="751" count="5">
    <dataValidation type="list" allowBlank="1" showInputMessage="1" showErrorMessage="1" sqref="E6">
      <formula1>$BH$4:$BH$5</formula1>
    </dataValidation>
    <dataValidation type="list" allowBlank="1" showInputMessage="1" showErrorMessage="1" sqref="G6">
      <formula1>$BI$3:$BI$5</formula1>
    </dataValidation>
    <dataValidation type="list" allowBlank="1" showInputMessage="1" showErrorMessage="1" sqref="BC45:BF46 AN45:AN46">
      <formula1>$BL$4:$BL$5</formula1>
    </dataValidation>
    <dataValidation type="textLength" errorStyle="warning" operator="lessThanOrEqual" allowBlank="1" showErrorMessage="1" errorTitle="Zeichenlänge/character limit " error="Maximale Zeichenlänge=35_x000a_character limit=35" sqref="D19:D43">
      <formula1>35</formula1>
    </dataValidation>
    <dataValidation type="whole" allowBlank="1" showInputMessage="1" showErrorMessage="1" error="integer/ganze Zahl [kVA]" sqref="I19:I43">
      <formula1>1</formula1>
      <formula2>501</formula2>
    </dataValidation>
  </dataValidations>
  <hyperlinks>
    <hyperlink ref="AK54" r:id="rId1"/>
  </hyperlinks>
  <printOptions horizontalCentered="1" verticalCentered="1"/>
  <pageMargins left="0.31496062992125984" right="0.31496062992125984" top="0.59055118110236227" bottom="0.31496062992125984" header="0.39370078740157483" footer="0.19685039370078741"/>
  <pageSetup paperSize="8" scale="37" orientation="landscape" r:id="rId2"/>
  <headerFooter alignWithMargins="0">
    <oddFooter>&amp;C&amp;D&amp;R&amp;F</oddFooter>
  </headerFooter>
  <drawing r:id="rId3"/>
  <legacyDrawing r:id="rId4"/>
  <oleObjects>
    <mc:AlternateContent xmlns:mc="http://schemas.openxmlformats.org/markup-compatibility/2006">
      <mc:Choice Requires="x14">
        <oleObject progId="Paint.Picture" shapeId="77825" r:id="rId5">
          <objectPr defaultSize="0" autoPict="0" r:id="rId6">
            <anchor moveWithCells="1" sizeWithCells="1">
              <from>
                <xdr:col>0</xdr:col>
                <xdr:colOff>76200</xdr:colOff>
                <xdr:row>0</xdr:row>
                <xdr:rowOff>76200</xdr:rowOff>
              </from>
              <to>
                <xdr:col>0</xdr:col>
                <xdr:colOff>85725</xdr:colOff>
                <xdr:row>0</xdr:row>
                <xdr:rowOff>76200</xdr:rowOff>
              </to>
            </anchor>
          </objectPr>
        </oleObject>
      </mc:Choice>
      <mc:Fallback>
        <oleObject progId="Paint.Picture" shapeId="77825" r:id="rId5"/>
      </mc:Fallback>
    </mc:AlternateContent>
  </oleObjects>
  <extLst>
    <ext xmlns:x14="http://schemas.microsoft.com/office/spreadsheetml/2009/9/main" uri="{CCE6A557-97BC-4b89-ADB6-D9C93CAAB3DF}">
      <x14:dataValidations xmlns:xm="http://schemas.microsoft.com/office/excel/2006/main" xWindow="1612" yWindow="751" count="3">
        <x14:dataValidation type="list" showInputMessage="1" showErrorMessage="1">
          <x14:formula1>
            <xm:f>Motordaten!$C$49:$C$51</xm:f>
          </x14:formula1>
          <xm:sqref>L47</xm:sqref>
        </x14:dataValidation>
        <x14:dataValidation type="list" allowBlank="1" showInputMessage="1" showErrorMessage="1">
          <x14:formula1>
            <xm:f>Motordaten!$A$49:$A$52</xm:f>
          </x14:formula1>
          <xm:sqref>E47</xm:sqref>
        </x14:dataValidation>
        <x14:dataValidation type="list" allowBlank="1" showInputMessage="1" showErrorMessage="1">
          <x14:formula1>
            <xm:f>Motordaten!$B$49:$B$57</xm:f>
          </x14:formula1>
          <xm:sqref>H47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E1615"/>
  <sheetViews>
    <sheetView zoomScaleNormal="100" workbookViewId="0">
      <pane ySplit="1" topLeftCell="A2" activePane="bottomLeft" state="frozen"/>
      <selection pane="bottomLeft" activeCell="A107" sqref="A107"/>
    </sheetView>
  </sheetViews>
  <sheetFormatPr defaultColWidth="11.42578125" defaultRowHeight="25.5"/>
  <cols>
    <col min="1" max="1" width="76.28515625" customWidth="1"/>
    <col min="3" max="3" width="31.85546875" style="15" customWidth="1"/>
  </cols>
  <sheetData>
    <row r="1" spans="1:5" ht="26.25" thickBot="1">
      <c r="A1" s="8" t="s">
        <v>1730</v>
      </c>
      <c r="B1" s="9" t="s">
        <v>1670</v>
      </c>
      <c r="C1" s="14"/>
      <c r="D1" s="1088" t="s">
        <v>1669</v>
      </c>
      <c r="E1" s="1088" t="s">
        <v>1731</v>
      </c>
    </row>
    <row r="2" spans="1:5" ht="15" customHeight="1">
      <c r="A2" s="16"/>
      <c r="B2" s="17"/>
      <c r="C2" s="1100" t="s">
        <v>1786</v>
      </c>
      <c r="D2" s="1089"/>
      <c r="E2" s="1089"/>
    </row>
    <row r="3" spans="1:5" ht="15" customHeight="1">
      <c r="A3" s="18"/>
      <c r="B3" s="19"/>
      <c r="C3" s="1100"/>
      <c r="D3" s="1089"/>
      <c r="E3" s="1089"/>
    </row>
    <row r="4" spans="1:5" ht="15" customHeight="1">
      <c r="A4" s="18"/>
      <c r="B4" s="19"/>
      <c r="C4" s="1100"/>
      <c r="D4" s="1089"/>
      <c r="E4" s="1089"/>
    </row>
    <row r="5" spans="1:5" ht="15" customHeight="1">
      <c r="A5" s="18"/>
      <c r="B5" s="19"/>
      <c r="C5" s="1100"/>
      <c r="D5" s="1089"/>
      <c r="E5" s="1089"/>
    </row>
    <row r="6" spans="1:5" ht="13.5" thickBot="1">
      <c r="A6" s="18"/>
      <c r="B6" s="19"/>
      <c r="C6" s="1101"/>
      <c r="D6" s="1090"/>
      <c r="E6" s="1090"/>
    </row>
    <row r="7" spans="1:5" ht="14.25">
      <c r="A7" s="10" t="s">
        <v>87</v>
      </c>
      <c r="B7" s="11">
        <v>300</v>
      </c>
      <c r="C7" s="1097" t="s">
        <v>88</v>
      </c>
      <c r="D7" s="258"/>
      <c r="E7" s="259"/>
    </row>
    <row r="8" spans="1:5" ht="12.75">
      <c r="A8" s="6" t="s">
        <v>89</v>
      </c>
      <c r="B8" s="7">
        <v>300</v>
      </c>
      <c r="C8" s="1098"/>
      <c r="D8" s="259"/>
      <c r="E8" s="259"/>
    </row>
    <row r="9" spans="1:5" ht="12.75">
      <c r="A9" s="6" t="s">
        <v>90</v>
      </c>
      <c r="B9" s="7">
        <v>300</v>
      </c>
      <c r="C9" s="1098"/>
      <c r="D9" s="259"/>
      <c r="E9" s="259"/>
    </row>
    <row r="10" spans="1:5" ht="12.75">
      <c r="A10" s="6" t="s">
        <v>91</v>
      </c>
      <c r="B10" s="7">
        <v>300</v>
      </c>
      <c r="C10" s="1098"/>
      <c r="D10" s="259"/>
      <c r="E10" s="259"/>
    </row>
    <row r="11" spans="1:5" ht="12.75">
      <c r="A11" s="6" t="s">
        <v>1193</v>
      </c>
      <c r="B11" s="7">
        <v>300</v>
      </c>
      <c r="C11" s="1098"/>
      <c r="D11" s="259"/>
      <c r="E11" s="259"/>
    </row>
    <row r="12" spans="1:5" ht="12.75">
      <c r="A12" s="6" t="s">
        <v>92</v>
      </c>
      <c r="B12" s="7">
        <v>300</v>
      </c>
      <c r="C12" s="1098"/>
      <c r="D12" s="259"/>
      <c r="E12" s="259"/>
    </row>
    <row r="13" spans="1:5" ht="12.75">
      <c r="A13" s="6" t="s">
        <v>1194</v>
      </c>
      <c r="B13" s="7">
        <v>300</v>
      </c>
      <c r="C13" s="1098"/>
      <c r="D13" s="259"/>
      <c r="E13" s="259"/>
    </row>
    <row r="14" spans="1:5" ht="12.75">
      <c r="A14" s="6" t="s">
        <v>93</v>
      </c>
      <c r="B14" s="7">
        <v>300</v>
      </c>
      <c r="C14" s="1098"/>
      <c r="D14" s="259"/>
      <c r="E14" s="259"/>
    </row>
    <row r="15" spans="1:5" ht="12.75">
      <c r="A15" s="6" t="s">
        <v>1195</v>
      </c>
      <c r="B15" s="7">
        <v>300</v>
      </c>
      <c r="C15" s="1098"/>
      <c r="D15" s="259"/>
      <c r="E15" s="259"/>
    </row>
    <row r="16" spans="1:5" ht="12.75">
      <c r="A16" s="6" t="s">
        <v>94</v>
      </c>
      <c r="B16" s="7">
        <v>300</v>
      </c>
      <c r="C16" s="1098"/>
      <c r="D16" s="259"/>
      <c r="E16" s="259"/>
    </row>
    <row r="17" spans="1:5" ht="12.75">
      <c r="A17" s="6" t="s">
        <v>95</v>
      </c>
      <c r="B17" s="7">
        <v>300</v>
      </c>
      <c r="C17" s="1098"/>
      <c r="D17" s="259"/>
      <c r="E17" s="259"/>
    </row>
    <row r="18" spans="1:5" ht="12.75">
      <c r="A18" s="6" t="s">
        <v>96</v>
      </c>
      <c r="B18" s="7">
        <v>300</v>
      </c>
      <c r="C18" s="1098"/>
      <c r="D18" s="259"/>
      <c r="E18" s="259"/>
    </row>
    <row r="19" spans="1:5" ht="12.75">
      <c r="A19" s="6" t="s">
        <v>97</v>
      </c>
      <c r="B19" s="7">
        <v>300</v>
      </c>
      <c r="C19" s="1098"/>
      <c r="D19" s="259"/>
      <c r="E19" s="259"/>
    </row>
    <row r="20" spans="1:5" ht="12.75">
      <c r="A20" s="6" t="s">
        <v>98</v>
      </c>
      <c r="B20" s="7">
        <v>300</v>
      </c>
      <c r="C20" s="1098"/>
      <c r="D20" s="259"/>
      <c r="E20" s="259"/>
    </row>
    <row r="21" spans="1:5" ht="12.75">
      <c r="A21" s="6" t="s">
        <v>99</v>
      </c>
      <c r="B21" s="7">
        <v>300</v>
      </c>
      <c r="C21" s="1098"/>
      <c r="D21" s="259"/>
      <c r="E21" s="259"/>
    </row>
    <row r="22" spans="1:5" ht="12.75">
      <c r="A22" s="6" t="s">
        <v>100</v>
      </c>
      <c r="B22" s="7">
        <v>300</v>
      </c>
      <c r="C22" s="1098"/>
      <c r="D22" s="259"/>
      <c r="E22" s="259"/>
    </row>
    <row r="23" spans="1:5" ht="12.75">
      <c r="A23" s="6" t="s">
        <v>101</v>
      </c>
      <c r="B23" s="7">
        <v>300</v>
      </c>
      <c r="C23" s="1098"/>
      <c r="D23" s="259"/>
      <c r="E23" s="259"/>
    </row>
    <row r="24" spans="1:5" ht="12.75">
      <c r="A24" s="6" t="s">
        <v>102</v>
      </c>
      <c r="B24" s="7">
        <v>300</v>
      </c>
      <c r="C24" s="1098"/>
      <c r="D24" s="259"/>
      <c r="E24" s="259"/>
    </row>
    <row r="25" spans="1:5" ht="12.75">
      <c r="A25" s="6" t="s">
        <v>103</v>
      </c>
      <c r="B25" s="7">
        <v>300</v>
      </c>
      <c r="C25" s="1098"/>
      <c r="D25" s="259"/>
      <c r="E25" s="259"/>
    </row>
    <row r="26" spans="1:5" ht="12.75">
      <c r="A26" s="6" t="s">
        <v>104</v>
      </c>
      <c r="B26" s="7">
        <v>300</v>
      </c>
      <c r="C26" s="1098"/>
      <c r="D26" s="259"/>
      <c r="E26" s="259"/>
    </row>
    <row r="27" spans="1:5" ht="12.75">
      <c r="A27" s="6" t="s">
        <v>105</v>
      </c>
      <c r="B27" s="7">
        <v>300</v>
      </c>
      <c r="C27" s="1098"/>
      <c r="D27" s="259"/>
      <c r="E27" s="259"/>
    </row>
    <row r="28" spans="1:5" ht="12.75">
      <c r="A28" s="6" t="s">
        <v>106</v>
      </c>
      <c r="B28" s="7">
        <v>300</v>
      </c>
      <c r="C28" s="1098"/>
      <c r="D28" s="259"/>
      <c r="E28" s="259"/>
    </row>
    <row r="29" spans="1:5" ht="12.75">
      <c r="A29" s="6" t="s">
        <v>107</v>
      </c>
      <c r="B29" s="7">
        <v>300</v>
      </c>
      <c r="C29" s="1098"/>
      <c r="D29" s="259"/>
      <c r="E29" s="259"/>
    </row>
    <row r="30" spans="1:5" ht="12.75">
      <c r="A30" s="6" t="s">
        <v>1196</v>
      </c>
      <c r="B30" s="7">
        <v>300</v>
      </c>
      <c r="C30" s="1098"/>
      <c r="D30" s="259"/>
      <c r="E30" s="259"/>
    </row>
    <row r="31" spans="1:5" ht="12.75">
      <c r="A31" s="6" t="s">
        <v>108</v>
      </c>
      <c r="B31" s="7">
        <v>300</v>
      </c>
      <c r="C31" s="1098"/>
      <c r="D31" s="259"/>
      <c r="E31" s="259"/>
    </row>
    <row r="32" spans="1:5" ht="12.75">
      <c r="A32" s="6" t="s">
        <v>1197</v>
      </c>
      <c r="B32" s="7">
        <v>300</v>
      </c>
      <c r="C32" s="1098"/>
      <c r="D32" s="259"/>
      <c r="E32" s="259"/>
    </row>
    <row r="33" spans="1:5" ht="12.75">
      <c r="A33" s="6" t="s">
        <v>109</v>
      </c>
      <c r="B33" s="7">
        <v>300</v>
      </c>
      <c r="C33" s="1098"/>
      <c r="D33" s="259"/>
      <c r="E33" s="259"/>
    </row>
    <row r="34" spans="1:5" ht="12.75">
      <c r="A34" s="6" t="s">
        <v>1198</v>
      </c>
      <c r="B34" s="7">
        <v>300</v>
      </c>
      <c r="C34" s="1098"/>
      <c r="D34" s="259"/>
      <c r="E34" s="259"/>
    </row>
    <row r="35" spans="1:5" ht="12.75">
      <c r="A35" s="6" t="s">
        <v>110</v>
      </c>
      <c r="B35" s="7">
        <v>300</v>
      </c>
      <c r="C35" s="1098"/>
      <c r="D35" s="259"/>
      <c r="E35" s="259"/>
    </row>
    <row r="36" spans="1:5" ht="12.75">
      <c r="A36" s="6" t="s">
        <v>111</v>
      </c>
      <c r="B36" s="7">
        <v>300</v>
      </c>
      <c r="C36" s="1098"/>
      <c r="D36" s="259"/>
      <c r="E36" s="259"/>
    </row>
    <row r="37" spans="1:5" ht="12.75">
      <c r="A37" s="6" t="s">
        <v>112</v>
      </c>
      <c r="B37" s="7">
        <v>300</v>
      </c>
      <c r="C37" s="1098"/>
      <c r="D37" s="259"/>
      <c r="E37" s="259"/>
    </row>
    <row r="38" spans="1:5" ht="12.75">
      <c r="A38" s="6" t="s">
        <v>113</v>
      </c>
      <c r="B38" s="7">
        <v>300</v>
      </c>
      <c r="C38" s="1098"/>
      <c r="D38" s="259"/>
      <c r="E38" s="259"/>
    </row>
    <row r="39" spans="1:5" ht="12.75">
      <c r="A39" s="6" t="s">
        <v>114</v>
      </c>
      <c r="B39" s="7">
        <v>300</v>
      </c>
      <c r="C39" s="1098"/>
      <c r="D39" s="259"/>
      <c r="E39" s="259"/>
    </row>
    <row r="40" spans="1:5" ht="12.75">
      <c r="A40" s="6" t="s">
        <v>115</v>
      </c>
      <c r="B40" s="7">
        <v>300</v>
      </c>
      <c r="C40" s="1098"/>
      <c r="D40" s="259"/>
      <c r="E40" s="259"/>
    </row>
    <row r="41" spans="1:5" ht="12.75">
      <c r="A41" s="6" t="s">
        <v>116</v>
      </c>
      <c r="B41" s="7">
        <v>300</v>
      </c>
      <c r="C41" s="1098"/>
      <c r="D41" s="259"/>
      <c r="E41" s="259"/>
    </row>
    <row r="42" spans="1:5" ht="12.75">
      <c r="A42" s="6" t="s">
        <v>117</v>
      </c>
      <c r="B42" s="7">
        <v>300</v>
      </c>
      <c r="C42" s="1098"/>
      <c r="D42" s="259"/>
      <c r="E42" s="259"/>
    </row>
    <row r="43" spans="1:5" ht="12.75">
      <c r="A43" s="6" t="s">
        <v>118</v>
      </c>
      <c r="B43" s="7">
        <v>300</v>
      </c>
      <c r="C43" s="1098"/>
      <c r="D43" s="259"/>
      <c r="E43" s="259"/>
    </row>
    <row r="44" spans="1:5" ht="12.75">
      <c r="A44" s="6" t="s">
        <v>119</v>
      </c>
      <c r="B44" s="7">
        <v>300</v>
      </c>
      <c r="C44" s="1098"/>
      <c r="D44" s="259"/>
      <c r="E44" s="259"/>
    </row>
    <row r="45" spans="1:5" ht="12.75">
      <c r="A45" s="6" t="s">
        <v>120</v>
      </c>
      <c r="B45" s="7">
        <v>300</v>
      </c>
      <c r="C45" s="1098"/>
      <c r="D45" s="259"/>
      <c r="E45" s="259"/>
    </row>
    <row r="46" spans="1:5" ht="12.75">
      <c r="A46" s="6" t="s">
        <v>121</v>
      </c>
      <c r="B46" s="7">
        <v>300</v>
      </c>
      <c r="C46" s="1098"/>
      <c r="D46" s="259"/>
      <c r="E46" s="259"/>
    </row>
    <row r="47" spans="1:5" ht="12.75">
      <c r="A47" s="6" t="s">
        <v>122</v>
      </c>
      <c r="B47" s="7">
        <v>300</v>
      </c>
      <c r="C47" s="1098"/>
      <c r="D47" s="259"/>
      <c r="E47" s="259"/>
    </row>
    <row r="48" spans="1:5" ht="12.75">
      <c r="A48" s="6" t="s">
        <v>123</v>
      </c>
      <c r="B48" s="7">
        <v>300</v>
      </c>
      <c r="C48" s="1098"/>
      <c r="D48" s="259"/>
      <c r="E48" s="259"/>
    </row>
    <row r="49" spans="1:5" ht="12.75">
      <c r="A49" s="6" t="s">
        <v>1199</v>
      </c>
      <c r="B49" s="7">
        <v>300</v>
      </c>
      <c r="C49" s="1098"/>
      <c r="D49" s="259"/>
      <c r="E49" s="259"/>
    </row>
    <row r="50" spans="1:5" ht="12.75">
      <c r="A50" s="6" t="s">
        <v>124</v>
      </c>
      <c r="B50" s="7">
        <v>300</v>
      </c>
      <c r="C50" s="1098"/>
      <c r="D50" s="259"/>
      <c r="E50" s="259"/>
    </row>
    <row r="51" spans="1:5" ht="12.75">
      <c r="A51" s="6" t="s">
        <v>1200</v>
      </c>
      <c r="B51" s="7">
        <v>300</v>
      </c>
      <c r="C51" s="1098"/>
      <c r="D51" s="259"/>
      <c r="E51" s="259"/>
    </row>
    <row r="52" spans="1:5" ht="12.75">
      <c r="A52" s="6" t="s">
        <v>125</v>
      </c>
      <c r="B52" s="7">
        <v>300</v>
      </c>
      <c r="C52" s="1098"/>
      <c r="D52" s="259"/>
      <c r="E52" s="259"/>
    </row>
    <row r="53" spans="1:5" ht="12.75">
      <c r="A53" s="6" t="s">
        <v>1201</v>
      </c>
      <c r="B53" s="7">
        <v>300</v>
      </c>
      <c r="C53" s="1098"/>
      <c r="D53" s="259"/>
      <c r="E53" s="259"/>
    </row>
    <row r="54" spans="1:5" ht="12.75">
      <c r="A54" s="6" t="s">
        <v>126</v>
      </c>
      <c r="B54" s="7">
        <v>300</v>
      </c>
      <c r="C54" s="1098"/>
      <c r="D54" s="259"/>
      <c r="E54" s="259"/>
    </row>
    <row r="55" spans="1:5" ht="12.75">
      <c r="A55" s="6" t="s">
        <v>127</v>
      </c>
      <c r="B55" s="7">
        <v>300</v>
      </c>
      <c r="C55" s="1098"/>
      <c r="D55" s="259"/>
      <c r="E55" s="259"/>
    </row>
    <row r="56" spans="1:5" ht="12.75">
      <c r="A56" s="6" t="s">
        <v>128</v>
      </c>
      <c r="B56" s="7">
        <v>300</v>
      </c>
      <c r="C56" s="1098"/>
      <c r="D56" s="259"/>
      <c r="E56" s="259"/>
    </row>
    <row r="57" spans="1:5" ht="12.75">
      <c r="A57" s="6" t="s">
        <v>129</v>
      </c>
      <c r="B57" s="7">
        <v>300</v>
      </c>
      <c r="C57" s="1098"/>
      <c r="D57" s="259"/>
      <c r="E57" s="259"/>
    </row>
    <row r="58" spans="1:5" ht="12.75">
      <c r="A58" s="6" t="s">
        <v>130</v>
      </c>
      <c r="B58" s="7">
        <v>300</v>
      </c>
      <c r="C58" s="1098"/>
      <c r="D58" s="259"/>
      <c r="E58" s="259"/>
    </row>
    <row r="59" spans="1:5" ht="12.75">
      <c r="A59" s="6" t="s">
        <v>131</v>
      </c>
      <c r="B59" s="7">
        <v>300</v>
      </c>
      <c r="C59" s="1098"/>
      <c r="D59" s="259"/>
      <c r="E59" s="259"/>
    </row>
    <row r="60" spans="1:5" ht="12.75">
      <c r="A60" s="6" t="s">
        <v>132</v>
      </c>
      <c r="B60" s="7">
        <v>300</v>
      </c>
      <c r="C60" s="1098"/>
      <c r="D60" s="259"/>
      <c r="E60" s="259"/>
    </row>
    <row r="61" spans="1:5" ht="12.75">
      <c r="A61" s="6" t="s">
        <v>133</v>
      </c>
      <c r="B61" s="7">
        <v>300</v>
      </c>
      <c r="C61" s="1098"/>
      <c r="D61" s="259"/>
      <c r="E61" s="259"/>
    </row>
    <row r="62" spans="1:5" ht="12.75">
      <c r="A62" s="6" t="s">
        <v>134</v>
      </c>
      <c r="B62" s="7">
        <v>300</v>
      </c>
      <c r="C62" s="1098"/>
      <c r="D62" s="259"/>
      <c r="E62" s="259"/>
    </row>
    <row r="63" spans="1:5" ht="12.75">
      <c r="A63" s="6" t="s">
        <v>135</v>
      </c>
      <c r="B63" s="7">
        <v>300</v>
      </c>
      <c r="C63" s="1098"/>
      <c r="D63" s="259"/>
      <c r="E63" s="259"/>
    </row>
    <row r="64" spans="1:5" ht="12.75">
      <c r="A64" s="6" t="s">
        <v>136</v>
      </c>
      <c r="B64" s="7">
        <v>240</v>
      </c>
      <c r="C64" s="1098"/>
      <c r="D64" s="259"/>
      <c r="E64" s="259"/>
    </row>
    <row r="65" spans="1:5" ht="12.75">
      <c r="A65" s="6" t="s">
        <v>137</v>
      </c>
      <c r="B65" s="7">
        <v>240</v>
      </c>
      <c r="C65" s="1098"/>
      <c r="D65" s="259"/>
      <c r="E65" s="259"/>
    </row>
    <row r="66" spans="1:5" ht="12.75">
      <c r="A66" s="6" t="s">
        <v>138</v>
      </c>
      <c r="B66" s="7">
        <v>240</v>
      </c>
      <c r="C66" s="1098"/>
      <c r="D66" s="259"/>
      <c r="E66" s="259"/>
    </row>
    <row r="67" spans="1:5" ht="12.75">
      <c r="A67" s="6" t="s">
        <v>139</v>
      </c>
      <c r="B67" s="7">
        <v>240</v>
      </c>
      <c r="C67" s="1098"/>
      <c r="D67" s="259"/>
      <c r="E67" s="259"/>
    </row>
    <row r="68" spans="1:5" ht="12.75">
      <c r="A68" s="6" t="s">
        <v>1202</v>
      </c>
      <c r="B68" s="7">
        <v>240</v>
      </c>
      <c r="C68" s="1098"/>
      <c r="D68" s="259"/>
      <c r="E68" s="259"/>
    </row>
    <row r="69" spans="1:5" ht="12.75">
      <c r="A69" s="6" t="s">
        <v>140</v>
      </c>
      <c r="B69" s="7">
        <v>240</v>
      </c>
      <c r="C69" s="1098"/>
      <c r="D69" s="259"/>
      <c r="E69" s="259"/>
    </row>
    <row r="70" spans="1:5" ht="12.75">
      <c r="A70" s="6" t="s">
        <v>1203</v>
      </c>
      <c r="B70" s="7">
        <v>240</v>
      </c>
      <c r="C70" s="1098"/>
      <c r="D70" s="259"/>
      <c r="E70" s="259"/>
    </row>
    <row r="71" spans="1:5" ht="12.75">
      <c r="A71" s="6" t="s">
        <v>141</v>
      </c>
      <c r="B71" s="7">
        <v>240</v>
      </c>
      <c r="C71" s="1098"/>
      <c r="D71" s="259"/>
      <c r="E71" s="259"/>
    </row>
    <row r="72" spans="1:5" ht="12.75">
      <c r="A72" s="6" t="s">
        <v>1204</v>
      </c>
      <c r="B72" s="7">
        <v>240</v>
      </c>
      <c r="C72" s="1098"/>
      <c r="D72" s="259"/>
      <c r="E72" s="259"/>
    </row>
    <row r="73" spans="1:5" ht="12.75">
      <c r="A73" s="6" t="s">
        <v>142</v>
      </c>
      <c r="B73" s="7">
        <v>240</v>
      </c>
      <c r="C73" s="1098"/>
      <c r="D73" s="259"/>
      <c r="E73" s="259"/>
    </row>
    <row r="74" spans="1:5" ht="12.75">
      <c r="A74" s="6" t="s">
        <v>143</v>
      </c>
      <c r="B74" s="7">
        <v>240</v>
      </c>
      <c r="C74" s="1098"/>
      <c r="D74" s="259"/>
      <c r="E74" s="259"/>
    </row>
    <row r="75" spans="1:5" ht="12.75">
      <c r="A75" s="6" t="s">
        <v>144</v>
      </c>
      <c r="B75" s="7">
        <v>240</v>
      </c>
      <c r="C75" s="1098"/>
      <c r="D75" s="259"/>
      <c r="E75" s="259"/>
    </row>
    <row r="76" spans="1:5" ht="12.75">
      <c r="A76" s="6" t="s">
        <v>145</v>
      </c>
      <c r="B76" s="7">
        <v>240</v>
      </c>
      <c r="C76" s="1098"/>
      <c r="D76" s="259"/>
      <c r="E76" s="259"/>
    </row>
    <row r="77" spans="1:5" ht="12.75">
      <c r="A77" s="6" t="s">
        <v>146</v>
      </c>
      <c r="B77" s="7">
        <v>240</v>
      </c>
      <c r="C77" s="1098"/>
      <c r="D77" s="259"/>
      <c r="E77" s="259"/>
    </row>
    <row r="78" spans="1:5" ht="12.75">
      <c r="A78" s="6" t="s">
        <v>147</v>
      </c>
      <c r="B78" s="7">
        <v>240</v>
      </c>
      <c r="C78" s="1098"/>
      <c r="D78" s="259"/>
      <c r="E78" s="259"/>
    </row>
    <row r="79" spans="1:5" ht="12.75">
      <c r="A79" s="6" t="s">
        <v>148</v>
      </c>
      <c r="B79" s="7">
        <v>240</v>
      </c>
      <c r="C79" s="1098"/>
      <c r="D79" s="259"/>
      <c r="E79" s="259"/>
    </row>
    <row r="80" spans="1:5" ht="12.75">
      <c r="A80" s="6" t="s">
        <v>149</v>
      </c>
      <c r="B80" s="7">
        <v>240</v>
      </c>
      <c r="C80" s="1098"/>
      <c r="D80" s="259"/>
      <c r="E80" s="259"/>
    </row>
    <row r="81" spans="1:5" ht="12.75">
      <c r="A81" s="6" t="s">
        <v>150</v>
      </c>
      <c r="B81" s="7">
        <v>240</v>
      </c>
      <c r="C81" s="1098"/>
      <c r="D81" s="259"/>
      <c r="E81" s="259"/>
    </row>
    <row r="82" spans="1:5" ht="12.75">
      <c r="A82" s="6" t="s">
        <v>151</v>
      </c>
      <c r="B82" s="7">
        <v>240</v>
      </c>
      <c r="C82" s="1098"/>
      <c r="D82" s="259"/>
      <c r="E82" s="259"/>
    </row>
    <row r="83" spans="1:5" ht="12.75">
      <c r="A83" s="6" t="s">
        <v>152</v>
      </c>
      <c r="B83" s="7">
        <v>240</v>
      </c>
      <c r="C83" s="1098"/>
      <c r="D83" s="259"/>
      <c r="E83" s="259"/>
    </row>
    <row r="84" spans="1:5" ht="12.75">
      <c r="A84" s="6" t="s">
        <v>153</v>
      </c>
      <c r="B84" s="7">
        <v>240</v>
      </c>
      <c r="C84" s="1098"/>
      <c r="D84" s="259"/>
      <c r="E84" s="259"/>
    </row>
    <row r="85" spans="1:5" ht="12.75">
      <c r="A85" s="6" t="s">
        <v>154</v>
      </c>
      <c r="B85" s="7">
        <v>240</v>
      </c>
      <c r="C85" s="1098"/>
      <c r="D85" s="259"/>
      <c r="E85" s="259"/>
    </row>
    <row r="86" spans="1:5" ht="12.75">
      <c r="A86" s="6" t="s">
        <v>155</v>
      </c>
      <c r="B86" s="7">
        <v>240</v>
      </c>
      <c r="C86" s="1098"/>
      <c r="D86" s="259"/>
      <c r="E86" s="259"/>
    </row>
    <row r="87" spans="1:5" ht="12.75">
      <c r="A87" s="6" t="s">
        <v>1205</v>
      </c>
      <c r="B87" s="7">
        <v>240</v>
      </c>
      <c r="C87" s="1098"/>
      <c r="D87" s="259"/>
      <c r="E87" s="259"/>
    </row>
    <row r="88" spans="1:5" ht="12.75">
      <c r="A88" s="6" t="s">
        <v>156</v>
      </c>
      <c r="B88" s="7">
        <v>240</v>
      </c>
      <c r="C88" s="1098"/>
      <c r="D88" s="259"/>
      <c r="E88" s="259"/>
    </row>
    <row r="89" spans="1:5" ht="12.75">
      <c r="A89" s="6" t="s">
        <v>1206</v>
      </c>
      <c r="B89" s="7">
        <v>240</v>
      </c>
      <c r="C89" s="1098"/>
      <c r="D89" s="259"/>
      <c r="E89" s="259"/>
    </row>
    <row r="90" spans="1:5" ht="12.75">
      <c r="A90" s="6" t="s">
        <v>157</v>
      </c>
      <c r="B90" s="7">
        <v>240</v>
      </c>
      <c r="C90" s="1098"/>
      <c r="D90" s="259"/>
      <c r="E90" s="259"/>
    </row>
    <row r="91" spans="1:5" ht="12.75">
      <c r="A91" s="6" t="s">
        <v>1207</v>
      </c>
      <c r="B91" s="7">
        <v>240</v>
      </c>
      <c r="C91" s="1098"/>
      <c r="D91" s="259"/>
      <c r="E91" s="259"/>
    </row>
    <row r="92" spans="1:5" ht="12.75">
      <c r="A92" s="6" t="s">
        <v>158</v>
      </c>
      <c r="B92" s="7">
        <v>240</v>
      </c>
      <c r="C92" s="1098"/>
      <c r="D92" s="259"/>
      <c r="E92" s="259"/>
    </row>
    <row r="93" spans="1:5" ht="12.75">
      <c r="A93" s="6" t="s">
        <v>159</v>
      </c>
      <c r="B93" s="7">
        <v>240</v>
      </c>
      <c r="C93" s="1098"/>
      <c r="D93" s="259"/>
      <c r="E93" s="259"/>
    </row>
    <row r="94" spans="1:5" ht="12.75">
      <c r="A94" s="6" t="s">
        <v>160</v>
      </c>
      <c r="B94" s="7">
        <v>240</v>
      </c>
      <c r="C94" s="1098"/>
      <c r="D94" s="259"/>
      <c r="E94" s="259"/>
    </row>
    <row r="95" spans="1:5" ht="12.75">
      <c r="A95" s="6" t="s">
        <v>161</v>
      </c>
      <c r="B95" s="7">
        <v>240</v>
      </c>
      <c r="C95" s="1098"/>
      <c r="D95" s="259"/>
      <c r="E95" s="259"/>
    </row>
    <row r="96" spans="1:5" ht="12.75">
      <c r="A96" s="6" t="s">
        <v>162</v>
      </c>
      <c r="B96" s="7">
        <v>240</v>
      </c>
      <c r="C96" s="1098"/>
      <c r="D96" s="259"/>
      <c r="E96" s="259"/>
    </row>
    <row r="97" spans="1:5" ht="12.75">
      <c r="A97" s="6" t="s">
        <v>163</v>
      </c>
      <c r="B97" s="7">
        <v>240</v>
      </c>
      <c r="C97" s="1098"/>
      <c r="D97" s="259"/>
      <c r="E97" s="259"/>
    </row>
    <row r="98" spans="1:5" ht="12.75">
      <c r="A98" s="6" t="s">
        <v>164</v>
      </c>
      <c r="B98" s="7">
        <v>240</v>
      </c>
      <c r="C98" s="1098"/>
      <c r="D98" s="259"/>
      <c r="E98" s="259"/>
    </row>
    <row r="99" spans="1:5" ht="12.75">
      <c r="A99" s="6" t="s">
        <v>165</v>
      </c>
      <c r="B99" s="7">
        <v>240</v>
      </c>
      <c r="C99" s="1098"/>
      <c r="D99" s="259"/>
      <c r="E99" s="259"/>
    </row>
    <row r="100" spans="1:5" ht="12.75">
      <c r="A100" s="6" t="s">
        <v>166</v>
      </c>
      <c r="B100" s="7">
        <v>240</v>
      </c>
      <c r="C100" s="1098"/>
      <c r="D100" s="259"/>
      <c r="E100" s="259"/>
    </row>
    <row r="101" spans="1:5" ht="12.75">
      <c r="A101" s="6" t="s">
        <v>167</v>
      </c>
      <c r="B101" s="7">
        <v>240</v>
      </c>
      <c r="C101" s="1098"/>
      <c r="D101" s="259"/>
      <c r="E101" s="259"/>
    </row>
    <row r="102" spans="1:5" ht="12.75">
      <c r="A102" s="6" t="s">
        <v>168</v>
      </c>
      <c r="B102" s="7">
        <v>240</v>
      </c>
      <c r="C102" s="1098"/>
      <c r="D102" s="259"/>
      <c r="E102" s="259"/>
    </row>
    <row r="103" spans="1:5" ht="12.75">
      <c r="A103" s="6" t="s">
        <v>169</v>
      </c>
      <c r="B103" s="7">
        <v>240</v>
      </c>
      <c r="C103" s="1098"/>
      <c r="D103" s="259"/>
      <c r="E103" s="259"/>
    </row>
    <row r="104" spans="1:5" ht="12.75">
      <c r="A104" s="6" t="s">
        <v>170</v>
      </c>
      <c r="B104" s="7">
        <v>240</v>
      </c>
      <c r="C104" s="1098"/>
      <c r="D104" s="259"/>
      <c r="E104" s="259"/>
    </row>
    <row r="105" spans="1:5" ht="12.75">
      <c r="A105" s="6" t="s">
        <v>171</v>
      </c>
      <c r="B105" s="7">
        <v>240</v>
      </c>
      <c r="C105" s="1098"/>
      <c r="D105" s="259"/>
      <c r="E105" s="259"/>
    </row>
    <row r="106" spans="1:5" ht="12.75">
      <c r="A106" s="6" t="s">
        <v>1208</v>
      </c>
      <c r="B106" s="7">
        <v>240</v>
      </c>
      <c r="C106" s="1098"/>
      <c r="D106" s="259"/>
      <c r="E106" s="259"/>
    </row>
    <row r="107" spans="1:5" ht="12.75">
      <c r="A107" s="6" t="s">
        <v>172</v>
      </c>
      <c r="B107" s="7">
        <v>240</v>
      </c>
      <c r="C107" s="1098"/>
      <c r="D107" s="259"/>
      <c r="E107" s="259"/>
    </row>
    <row r="108" spans="1:5" ht="12.75">
      <c r="A108" s="6" t="s">
        <v>1209</v>
      </c>
      <c r="B108" s="7">
        <v>240</v>
      </c>
      <c r="C108" s="1098"/>
      <c r="D108" s="259"/>
      <c r="E108" s="259"/>
    </row>
    <row r="109" spans="1:5" ht="12.75">
      <c r="A109" s="6" t="s">
        <v>173</v>
      </c>
      <c r="B109" s="7">
        <v>240</v>
      </c>
      <c r="C109" s="1098"/>
      <c r="D109" s="259"/>
      <c r="E109" s="259"/>
    </row>
    <row r="110" spans="1:5" ht="12.75">
      <c r="A110" s="6" t="s">
        <v>1210</v>
      </c>
      <c r="B110" s="7">
        <v>240</v>
      </c>
      <c r="C110" s="1098"/>
      <c r="D110" s="259"/>
      <c r="E110" s="259"/>
    </row>
    <row r="111" spans="1:5" ht="12.75">
      <c r="A111" s="6" t="s">
        <v>174</v>
      </c>
      <c r="B111" s="7">
        <v>240</v>
      </c>
      <c r="C111" s="1098"/>
      <c r="D111" s="259"/>
      <c r="E111" s="259"/>
    </row>
    <row r="112" spans="1:5" ht="12.75">
      <c r="A112" s="6" t="s">
        <v>175</v>
      </c>
      <c r="B112" s="7">
        <v>240</v>
      </c>
      <c r="C112" s="1098"/>
      <c r="D112" s="259"/>
      <c r="E112" s="259"/>
    </row>
    <row r="113" spans="1:5" ht="12.75">
      <c r="A113" s="6" t="s">
        <v>176</v>
      </c>
      <c r="B113" s="7">
        <v>240</v>
      </c>
      <c r="C113" s="1098"/>
      <c r="D113" s="259"/>
      <c r="E113" s="259"/>
    </row>
    <row r="114" spans="1:5" ht="12.75">
      <c r="A114" s="6" t="s">
        <v>177</v>
      </c>
      <c r="B114" s="7">
        <v>240</v>
      </c>
      <c r="C114" s="1098"/>
      <c r="D114" s="259"/>
      <c r="E114" s="259"/>
    </row>
    <row r="115" spans="1:5" ht="12.75">
      <c r="A115" s="6" t="s">
        <v>178</v>
      </c>
      <c r="B115" s="7">
        <v>240</v>
      </c>
      <c r="C115" s="1098"/>
      <c r="D115" s="259"/>
      <c r="E115" s="259"/>
    </row>
    <row r="116" spans="1:5" ht="12.75">
      <c r="A116" s="6" t="s">
        <v>179</v>
      </c>
      <c r="B116" s="7">
        <v>240</v>
      </c>
      <c r="C116" s="1098"/>
      <c r="D116" s="259"/>
      <c r="E116" s="259"/>
    </row>
    <row r="117" spans="1:5" ht="12.75">
      <c r="A117" s="6" t="s">
        <v>180</v>
      </c>
      <c r="B117" s="7">
        <v>240</v>
      </c>
      <c r="C117" s="1098"/>
      <c r="D117" s="259"/>
      <c r="E117" s="259"/>
    </row>
    <row r="118" spans="1:5" ht="12.75">
      <c r="A118" s="6" t="s">
        <v>181</v>
      </c>
      <c r="B118" s="7">
        <v>240</v>
      </c>
      <c r="C118" s="1098"/>
      <c r="D118" s="259"/>
      <c r="E118" s="259"/>
    </row>
    <row r="119" spans="1:5" ht="12.75">
      <c r="A119" s="6" t="s">
        <v>182</v>
      </c>
      <c r="B119" s="7">
        <v>240</v>
      </c>
      <c r="C119" s="1098"/>
      <c r="D119" s="259"/>
      <c r="E119" s="259"/>
    </row>
    <row r="120" spans="1:5" ht="12.75">
      <c r="A120" s="6" t="s">
        <v>183</v>
      </c>
      <c r="B120" s="7">
        <v>240</v>
      </c>
      <c r="C120" s="1098"/>
      <c r="D120" s="259"/>
      <c r="E120" s="259"/>
    </row>
    <row r="121" spans="1:5" ht="12.75">
      <c r="A121" s="6" t="s">
        <v>184</v>
      </c>
      <c r="B121" s="7">
        <v>210</v>
      </c>
      <c r="C121" s="1098"/>
      <c r="D121" s="259"/>
      <c r="E121" s="259"/>
    </row>
    <row r="122" spans="1:5" ht="12.75">
      <c r="A122" s="6" t="s">
        <v>185</v>
      </c>
      <c r="B122" s="7">
        <v>210</v>
      </c>
      <c r="C122" s="1098"/>
      <c r="D122" s="259"/>
      <c r="E122" s="259"/>
    </row>
    <row r="123" spans="1:5" ht="12.75">
      <c r="A123" s="6" t="s">
        <v>186</v>
      </c>
      <c r="B123" s="7">
        <v>210</v>
      </c>
      <c r="C123" s="1098"/>
      <c r="D123" s="259"/>
      <c r="E123" s="259"/>
    </row>
    <row r="124" spans="1:5" ht="12.75">
      <c r="A124" s="6" t="s">
        <v>187</v>
      </c>
      <c r="B124" s="7">
        <v>210</v>
      </c>
      <c r="C124" s="1098"/>
      <c r="D124" s="259"/>
      <c r="E124" s="259"/>
    </row>
    <row r="125" spans="1:5" ht="12.75">
      <c r="A125" s="6" t="s">
        <v>1211</v>
      </c>
      <c r="B125" s="7">
        <v>210</v>
      </c>
      <c r="C125" s="1098"/>
      <c r="D125" s="259"/>
      <c r="E125" s="259"/>
    </row>
    <row r="126" spans="1:5" ht="12.75">
      <c r="A126" s="6" t="s">
        <v>188</v>
      </c>
      <c r="B126" s="7">
        <v>210</v>
      </c>
      <c r="C126" s="1098"/>
      <c r="D126" s="259"/>
      <c r="E126" s="259"/>
    </row>
    <row r="127" spans="1:5" ht="12.75">
      <c r="A127" s="6" t="s">
        <v>1212</v>
      </c>
      <c r="B127" s="7">
        <v>210</v>
      </c>
      <c r="C127" s="1098"/>
      <c r="D127" s="259"/>
      <c r="E127" s="259"/>
    </row>
    <row r="128" spans="1:5" ht="12.75">
      <c r="A128" s="6" t="s">
        <v>189</v>
      </c>
      <c r="B128" s="7">
        <v>210</v>
      </c>
      <c r="C128" s="1098"/>
      <c r="D128" s="259"/>
      <c r="E128" s="259"/>
    </row>
    <row r="129" spans="1:5" ht="12.75">
      <c r="A129" s="6" t="s">
        <v>1213</v>
      </c>
      <c r="B129" s="7">
        <v>210</v>
      </c>
      <c r="C129" s="1098"/>
      <c r="D129" s="259"/>
      <c r="E129" s="259"/>
    </row>
    <row r="130" spans="1:5" ht="12.75">
      <c r="A130" s="6" t="s">
        <v>190</v>
      </c>
      <c r="B130" s="7">
        <v>210</v>
      </c>
      <c r="C130" s="1098"/>
      <c r="D130" s="259"/>
      <c r="E130" s="259"/>
    </row>
    <row r="131" spans="1:5" ht="12.75">
      <c r="A131" s="6" t="s">
        <v>191</v>
      </c>
      <c r="B131" s="7">
        <v>210</v>
      </c>
      <c r="C131" s="1098"/>
      <c r="D131" s="259"/>
      <c r="E131" s="259"/>
    </row>
    <row r="132" spans="1:5" ht="12.75">
      <c r="A132" s="6" t="s">
        <v>192</v>
      </c>
      <c r="B132" s="7">
        <v>210</v>
      </c>
      <c r="C132" s="1098"/>
      <c r="D132" s="259"/>
      <c r="E132" s="259"/>
    </row>
    <row r="133" spans="1:5" ht="12.75">
      <c r="A133" s="6" t="s">
        <v>193</v>
      </c>
      <c r="B133" s="7">
        <v>210</v>
      </c>
      <c r="C133" s="1098"/>
      <c r="D133" s="259"/>
      <c r="E133" s="259"/>
    </row>
    <row r="134" spans="1:5" ht="12.75">
      <c r="A134" s="6" t="s">
        <v>194</v>
      </c>
      <c r="B134" s="7">
        <v>210</v>
      </c>
      <c r="C134" s="1098"/>
      <c r="D134" s="259"/>
      <c r="E134" s="259"/>
    </row>
    <row r="135" spans="1:5" ht="12.75">
      <c r="A135" s="6" t="s">
        <v>195</v>
      </c>
      <c r="B135" s="7">
        <v>210</v>
      </c>
      <c r="C135" s="1098"/>
      <c r="D135" s="259"/>
      <c r="E135" s="259"/>
    </row>
    <row r="136" spans="1:5" ht="12.75">
      <c r="A136" s="6" t="s">
        <v>196</v>
      </c>
      <c r="B136" s="7">
        <v>210</v>
      </c>
      <c r="C136" s="1098"/>
      <c r="D136" s="259"/>
      <c r="E136" s="259"/>
    </row>
    <row r="137" spans="1:5" ht="12.75">
      <c r="A137" s="6" t="s">
        <v>197</v>
      </c>
      <c r="B137" s="7">
        <v>210</v>
      </c>
      <c r="C137" s="1098"/>
      <c r="D137" s="259"/>
      <c r="E137" s="259"/>
    </row>
    <row r="138" spans="1:5" ht="12.75">
      <c r="A138" s="6" t="s">
        <v>198</v>
      </c>
      <c r="B138" s="7">
        <v>210</v>
      </c>
      <c r="C138" s="1098"/>
      <c r="D138" s="259"/>
      <c r="E138" s="259"/>
    </row>
    <row r="139" spans="1:5" ht="12.75">
      <c r="A139" s="6" t="s">
        <v>199</v>
      </c>
      <c r="B139" s="7">
        <v>210</v>
      </c>
      <c r="C139" s="1098"/>
      <c r="D139" s="259"/>
      <c r="E139" s="259"/>
    </row>
    <row r="140" spans="1:5" ht="12.75">
      <c r="A140" s="6" t="s">
        <v>200</v>
      </c>
      <c r="B140" s="7">
        <v>210</v>
      </c>
      <c r="C140" s="1098"/>
      <c r="D140" s="259"/>
      <c r="E140" s="259"/>
    </row>
    <row r="141" spans="1:5" ht="12.75">
      <c r="A141" s="6" t="s">
        <v>201</v>
      </c>
      <c r="B141" s="7">
        <v>210</v>
      </c>
      <c r="C141" s="1098"/>
      <c r="D141" s="259"/>
      <c r="E141" s="259"/>
    </row>
    <row r="142" spans="1:5" ht="12.75">
      <c r="A142" s="6" t="s">
        <v>202</v>
      </c>
      <c r="B142" s="7">
        <v>210</v>
      </c>
      <c r="C142" s="1098"/>
      <c r="D142" s="259"/>
      <c r="E142" s="259"/>
    </row>
    <row r="143" spans="1:5" ht="12.75">
      <c r="A143" s="6" t="s">
        <v>203</v>
      </c>
      <c r="B143" s="7">
        <v>210</v>
      </c>
      <c r="C143" s="1098"/>
      <c r="D143" s="259"/>
      <c r="E143" s="259"/>
    </row>
    <row r="144" spans="1:5" ht="12.75">
      <c r="A144" s="6" t="s">
        <v>1214</v>
      </c>
      <c r="B144" s="7">
        <v>210</v>
      </c>
      <c r="C144" s="1098"/>
      <c r="D144" s="259"/>
      <c r="E144" s="259"/>
    </row>
    <row r="145" spans="1:5" ht="12.75">
      <c r="A145" s="6" t="s">
        <v>204</v>
      </c>
      <c r="B145" s="7">
        <v>210</v>
      </c>
      <c r="C145" s="1098"/>
      <c r="D145" s="259"/>
      <c r="E145" s="259"/>
    </row>
    <row r="146" spans="1:5" ht="12.75">
      <c r="A146" s="6" t="s">
        <v>1215</v>
      </c>
      <c r="B146" s="7">
        <v>210</v>
      </c>
      <c r="C146" s="1098"/>
      <c r="D146" s="259"/>
      <c r="E146" s="259"/>
    </row>
    <row r="147" spans="1:5" ht="12.75">
      <c r="A147" s="6" t="s">
        <v>205</v>
      </c>
      <c r="B147" s="7">
        <v>210</v>
      </c>
      <c r="C147" s="1098"/>
      <c r="D147" s="259"/>
      <c r="E147" s="259"/>
    </row>
    <row r="148" spans="1:5" ht="12.75">
      <c r="A148" s="6" t="s">
        <v>1216</v>
      </c>
      <c r="B148" s="7">
        <v>210</v>
      </c>
      <c r="C148" s="1098"/>
      <c r="D148" s="259"/>
      <c r="E148" s="259"/>
    </row>
    <row r="149" spans="1:5" ht="12.75">
      <c r="A149" s="6" t="s">
        <v>206</v>
      </c>
      <c r="B149" s="7">
        <v>210</v>
      </c>
      <c r="C149" s="1098"/>
      <c r="D149" s="259"/>
      <c r="E149" s="259"/>
    </row>
    <row r="150" spans="1:5" ht="12.75">
      <c r="A150" s="6" t="s">
        <v>207</v>
      </c>
      <c r="B150" s="7">
        <v>210</v>
      </c>
      <c r="C150" s="1098"/>
      <c r="D150" s="259"/>
      <c r="E150" s="259"/>
    </row>
    <row r="151" spans="1:5" ht="12.75">
      <c r="A151" s="6" t="s">
        <v>208</v>
      </c>
      <c r="B151" s="7">
        <v>210</v>
      </c>
      <c r="C151" s="1098"/>
      <c r="D151" s="259"/>
      <c r="E151" s="259"/>
    </row>
    <row r="152" spans="1:5" ht="12.75">
      <c r="A152" s="6" t="s">
        <v>209</v>
      </c>
      <c r="B152" s="7">
        <v>210</v>
      </c>
      <c r="C152" s="1098"/>
      <c r="D152" s="259"/>
      <c r="E152" s="259"/>
    </row>
    <row r="153" spans="1:5" ht="12.75">
      <c r="A153" s="6" t="s">
        <v>210</v>
      </c>
      <c r="B153" s="7">
        <v>210</v>
      </c>
      <c r="C153" s="1098"/>
      <c r="D153" s="259"/>
      <c r="E153" s="259"/>
    </row>
    <row r="154" spans="1:5" ht="12.75">
      <c r="A154" s="6" t="s">
        <v>211</v>
      </c>
      <c r="B154" s="7">
        <v>210</v>
      </c>
      <c r="C154" s="1098"/>
      <c r="D154" s="259"/>
      <c r="E154" s="259"/>
    </row>
    <row r="155" spans="1:5" ht="12.75">
      <c r="A155" s="6" t="s">
        <v>212</v>
      </c>
      <c r="B155" s="7">
        <v>210</v>
      </c>
      <c r="C155" s="1098"/>
      <c r="D155" s="259"/>
      <c r="E155" s="259"/>
    </row>
    <row r="156" spans="1:5" ht="12.75">
      <c r="A156" s="6" t="s">
        <v>213</v>
      </c>
      <c r="B156" s="7">
        <v>210</v>
      </c>
      <c r="C156" s="1098"/>
      <c r="D156" s="259"/>
      <c r="E156" s="259"/>
    </row>
    <row r="157" spans="1:5" ht="12.75">
      <c r="A157" s="6" t="s">
        <v>214</v>
      </c>
      <c r="B157" s="7">
        <v>210</v>
      </c>
      <c r="C157" s="1098"/>
      <c r="D157" s="259"/>
      <c r="E157" s="259"/>
    </row>
    <row r="158" spans="1:5" ht="12.75">
      <c r="A158" s="6" t="s">
        <v>215</v>
      </c>
      <c r="B158" s="7">
        <v>210</v>
      </c>
      <c r="C158" s="1098"/>
      <c r="D158" s="259"/>
      <c r="E158" s="259"/>
    </row>
    <row r="159" spans="1:5" ht="12.75">
      <c r="A159" s="6" t="s">
        <v>216</v>
      </c>
      <c r="B159" s="7">
        <v>210</v>
      </c>
      <c r="C159" s="1098"/>
      <c r="D159" s="259"/>
      <c r="E159" s="259"/>
    </row>
    <row r="160" spans="1:5" ht="12.75">
      <c r="A160" s="6" t="s">
        <v>217</v>
      </c>
      <c r="B160" s="7">
        <v>210</v>
      </c>
      <c r="C160" s="1098"/>
      <c r="D160" s="259"/>
      <c r="E160" s="259"/>
    </row>
    <row r="161" spans="1:5" ht="12.75">
      <c r="A161" s="6" t="s">
        <v>218</v>
      </c>
      <c r="B161" s="7">
        <v>210</v>
      </c>
      <c r="C161" s="1098"/>
      <c r="D161" s="259"/>
      <c r="E161" s="259"/>
    </row>
    <row r="162" spans="1:5" ht="12.75">
      <c r="A162" s="6" t="s">
        <v>219</v>
      </c>
      <c r="B162" s="7">
        <v>210</v>
      </c>
      <c r="C162" s="1098"/>
      <c r="D162" s="259"/>
      <c r="E162" s="259"/>
    </row>
    <row r="163" spans="1:5" ht="12.75">
      <c r="A163" s="6" t="s">
        <v>1192</v>
      </c>
      <c r="B163" s="7">
        <v>210</v>
      </c>
      <c r="C163" s="1098"/>
      <c r="D163" s="259"/>
      <c r="E163" s="259"/>
    </row>
    <row r="164" spans="1:5" ht="12.75">
      <c r="A164" s="6" t="s">
        <v>220</v>
      </c>
      <c r="B164" s="7">
        <v>210</v>
      </c>
      <c r="C164" s="1098"/>
      <c r="D164" s="259"/>
      <c r="E164" s="259"/>
    </row>
    <row r="165" spans="1:5" ht="12.75">
      <c r="A165" s="6" t="s">
        <v>1191</v>
      </c>
      <c r="B165" s="7">
        <v>210</v>
      </c>
      <c r="C165" s="1098"/>
      <c r="D165" s="259"/>
      <c r="E165" s="259"/>
    </row>
    <row r="166" spans="1:5" ht="12.75">
      <c r="A166" s="6" t="s">
        <v>221</v>
      </c>
      <c r="B166" s="7">
        <v>210</v>
      </c>
      <c r="C166" s="1098"/>
      <c r="D166" s="259"/>
      <c r="E166" s="259"/>
    </row>
    <row r="167" spans="1:5" ht="12.75">
      <c r="A167" s="6" t="s">
        <v>1217</v>
      </c>
      <c r="B167" s="7">
        <v>210</v>
      </c>
      <c r="C167" s="1098"/>
      <c r="D167" s="259"/>
      <c r="E167" s="259"/>
    </row>
    <row r="168" spans="1:5" ht="12.75">
      <c r="A168" s="6" t="s">
        <v>222</v>
      </c>
      <c r="B168" s="7">
        <v>210</v>
      </c>
      <c r="C168" s="1098"/>
      <c r="D168" s="259"/>
      <c r="E168" s="259"/>
    </row>
    <row r="169" spans="1:5" ht="12.75">
      <c r="A169" s="6" t="s">
        <v>223</v>
      </c>
      <c r="B169" s="7">
        <v>210</v>
      </c>
      <c r="C169" s="1098"/>
      <c r="D169" s="259"/>
      <c r="E169" s="259"/>
    </row>
    <row r="170" spans="1:5" ht="12.75">
      <c r="A170" s="6" t="s">
        <v>224</v>
      </c>
      <c r="B170" s="7">
        <v>210</v>
      </c>
      <c r="C170" s="1098"/>
      <c r="D170" s="259"/>
      <c r="E170" s="259"/>
    </row>
    <row r="171" spans="1:5" ht="12.75">
      <c r="A171" s="6" t="s">
        <v>225</v>
      </c>
      <c r="B171" s="7">
        <v>210</v>
      </c>
      <c r="C171" s="1098"/>
      <c r="D171" s="259"/>
      <c r="E171" s="259"/>
    </row>
    <row r="172" spans="1:5" ht="12.75">
      <c r="A172" s="6" t="s">
        <v>226</v>
      </c>
      <c r="B172" s="7">
        <v>210</v>
      </c>
      <c r="C172" s="1098"/>
      <c r="D172" s="259"/>
      <c r="E172" s="259"/>
    </row>
    <row r="173" spans="1:5" ht="12.75">
      <c r="A173" s="6" t="s">
        <v>227</v>
      </c>
      <c r="B173" s="7">
        <v>210</v>
      </c>
      <c r="C173" s="1098"/>
      <c r="D173" s="259"/>
      <c r="E173" s="259"/>
    </row>
    <row r="174" spans="1:5" ht="12.75">
      <c r="A174" s="6" t="s">
        <v>228</v>
      </c>
      <c r="B174" s="7">
        <v>210</v>
      </c>
      <c r="C174" s="1098"/>
      <c r="D174" s="259"/>
      <c r="E174" s="259"/>
    </row>
    <row r="175" spans="1:5" ht="12.75">
      <c r="A175" s="6" t="s">
        <v>229</v>
      </c>
      <c r="B175" s="7">
        <v>210</v>
      </c>
      <c r="C175" s="1098"/>
      <c r="D175" s="259"/>
      <c r="E175" s="259"/>
    </row>
    <row r="176" spans="1:5" ht="12.75">
      <c r="A176" s="6" t="s">
        <v>230</v>
      </c>
      <c r="B176" s="7">
        <v>210</v>
      </c>
      <c r="C176" s="1098"/>
      <c r="D176" s="259"/>
      <c r="E176" s="259"/>
    </row>
    <row r="177" spans="1:5" ht="12.75">
      <c r="A177" s="6" t="s">
        <v>231</v>
      </c>
      <c r="B177" s="7">
        <v>210</v>
      </c>
      <c r="C177" s="1098"/>
      <c r="D177" s="259"/>
      <c r="E177" s="259"/>
    </row>
    <row r="178" spans="1:5" ht="12.75">
      <c r="A178" s="6" t="s">
        <v>232</v>
      </c>
      <c r="B178" s="7">
        <v>180</v>
      </c>
      <c r="C178" s="1098"/>
      <c r="D178" s="259"/>
      <c r="E178" s="259"/>
    </row>
    <row r="179" spans="1:5" ht="12.75">
      <c r="A179" s="6" t="s">
        <v>233</v>
      </c>
      <c r="B179" s="7">
        <v>180</v>
      </c>
      <c r="C179" s="1098"/>
      <c r="D179" s="259"/>
      <c r="E179" s="259"/>
    </row>
    <row r="180" spans="1:5" ht="12.75">
      <c r="A180" s="6" t="s">
        <v>234</v>
      </c>
      <c r="B180" s="7">
        <v>180</v>
      </c>
      <c r="C180" s="1098"/>
      <c r="D180" s="259"/>
      <c r="E180" s="259"/>
    </row>
    <row r="181" spans="1:5" ht="12.75">
      <c r="A181" s="6" t="s">
        <v>235</v>
      </c>
      <c r="B181" s="7">
        <v>180</v>
      </c>
      <c r="C181" s="1098"/>
      <c r="D181" s="259"/>
      <c r="E181" s="259"/>
    </row>
    <row r="182" spans="1:5" ht="12.75">
      <c r="A182" s="6" t="s">
        <v>1218</v>
      </c>
      <c r="B182" s="7">
        <v>180</v>
      </c>
      <c r="C182" s="1098"/>
      <c r="D182" s="259"/>
      <c r="E182" s="259"/>
    </row>
    <row r="183" spans="1:5" ht="12.75">
      <c r="A183" s="6" t="s">
        <v>236</v>
      </c>
      <c r="B183" s="7">
        <v>180</v>
      </c>
      <c r="C183" s="1098"/>
      <c r="D183" s="259"/>
      <c r="E183" s="259"/>
    </row>
    <row r="184" spans="1:5" ht="12.75">
      <c r="A184" s="6" t="s">
        <v>1219</v>
      </c>
      <c r="B184" s="7">
        <v>180</v>
      </c>
      <c r="C184" s="1098"/>
      <c r="D184" s="259"/>
      <c r="E184" s="259"/>
    </row>
    <row r="185" spans="1:5" ht="12.75">
      <c r="A185" s="6" t="s">
        <v>237</v>
      </c>
      <c r="B185" s="7">
        <v>180</v>
      </c>
      <c r="C185" s="1098"/>
      <c r="D185" s="259"/>
      <c r="E185" s="259"/>
    </row>
    <row r="186" spans="1:5" ht="12.75">
      <c r="A186" s="6" t="s">
        <v>1220</v>
      </c>
      <c r="B186" s="7">
        <v>180</v>
      </c>
      <c r="C186" s="1098"/>
      <c r="D186" s="259"/>
      <c r="E186" s="259"/>
    </row>
    <row r="187" spans="1:5" ht="12.75">
      <c r="A187" s="6" t="s">
        <v>238</v>
      </c>
      <c r="B187" s="7">
        <v>180</v>
      </c>
      <c r="C187" s="1098"/>
      <c r="D187" s="259"/>
      <c r="E187" s="259"/>
    </row>
    <row r="188" spans="1:5" ht="12.75">
      <c r="A188" s="6" t="s">
        <v>239</v>
      </c>
      <c r="B188" s="7">
        <v>180</v>
      </c>
      <c r="C188" s="1098"/>
      <c r="D188" s="259"/>
      <c r="E188" s="259"/>
    </row>
    <row r="189" spans="1:5" ht="12.75">
      <c r="A189" s="6" t="s">
        <v>240</v>
      </c>
      <c r="B189" s="7">
        <v>180</v>
      </c>
      <c r="C189" s="1098"/>
      <c r="D189" s="259"/>
      <c r="E189" s="259"/>
    </row>
    <row r="190" spans="1:5" ht="12.75">
      <c r="A190" s="6" t="s">
        <v>241</v>
      </c>
      <c r="B190" s="7">
        <v>180</v>
      </c>
      <c r="C190" s="1098"/>
      <c r="D190" s="259"/>
      <c r="E190" s="259"/>
    </row>
    <row r="191" spans="1:5" ht="12.75">
      <c r="A191" s="6" t="s">
        <v>242</v>
      </c>
      <c r="B191" s="7">
        <v>180</v>
      </c>
      <c r="C191" s="1098"/>
      <c r="D191" s="259"/>
      <c r="E191" s="259"/>
    </row>
    <row r="192" spans="1:5" ht="12.75">
      <c r="A192" s="6" t="s">
        <v>243</v>
      </c>
      <c r="B192" s="7">
        <v>180</v>
      </c>
      <c r="C192" s="1098"/>
      <c r="D192" s="259"/>
      <c r="E192" s="259"/>
    </row>
    <row r="193" spans="1:5" ht="12.75">
      <c r="A193" s="6" t="s">
        <v>244</v>
      </c>
      <c r="B193" s="7">
        <v>180</v>
      </c>
      <c r="C193" s="1098"/>
      <c r="D193" s="259"/>
      <c r="E193" s="259"/>
    </row>
    <row r="194" spans="1:5" ht="12.75">
      <c r="A194" s="6" t="s">
        <v>245</v>
      </c>
      <c r="B194" s="7">
        <v>180</v>
      </c>
      <c r="C194" s="1098"/>
      <c r="D194" s="259"/>
      <c r="E194" s="259"/>
    </row>
    <row r="195" spans="1:5" ht="12.75">
      <c r="A195" s="6" t="s">
        <v>246</v>
      </c>
      <c r="B195" s="7">
        <v>180</v>
      </c>
      <c r="C195" s="1098"/>
      <c r="D195" s="259"/>
      <c r="E195" s="259"/>
    </row>
    <row r="196" spans="1:5" ht="12.75">
      <c r="A196" s="6" t="s">
        <v>247</v>
      </c>
      <c r="B196" s="7">
        <v>180</v>
      </c>
      <c r="C196" s="1098"/>
      <c r="D196" s="259"/>
      <c r="E196" s="259"/>
    </row>
    <row r="197" spans="1:5" ht="12.75">
      <c r="A197" s="6" t="s">
        <v>248</v>
      </c>
      <c r="B197" s="7">
        <v>180</v>
      </c>
      <c r="C197" s="1098"/>
      <c r="D197" s="259"/>
      <c r="E197" s="259"/>
    </row>
    <row r="198" spans="1:5" ht="12.75">
      <c r="A198" s="6" t="s">
        <v>249</v>
      </c>
      <c r="B198" s="7">
        <v>180</v>
      </c>
      <c r="C198" s="1098"/>
      <c r="D198" s="259"/>
      <c r="E198" s="259"/>
    </row>
    <row r="199" spans="1:5" ht="12.75">
      <c r="A199" s="6" t="s">
        <v>250</v>
      </c>
      <c r="B199" s="7">
        <v>180</v>
      </c>
      <c r="C199" s="1098"/>
      <c r="D199" s="259"/>
      <c r="E199" s="259"/>
    </row>
    <row r="200" spans="1:5" ht="12.75">
      <c r="A200" s="6" t="s">
        <v>251</v>
      </c>
      <c r="B200" s="7">
        <v>180</v>
      </c>
      <c r="C200" s="1098"/>
      <c r="D200" s="259"/>
      <c r="E200" s="259"/>
    </row>
    <row r="201" spans="1:5" ht="12.75">
      <c r="A201" s="6" t="s">
        <v>1221</v>
      </c>
      <c r="B201" s="7">
        <v>180</v>
      </c>
      <c r="C201" s="1098"/>
      <c r="D201" s="259"/>
      <c r="E201" s="259"/>
    </row>
    <row r="202" spans="1:5" ht="12.75">
      <c r="A202" s="6" t="s">
        <v>252</v>
      </c>
      <c r="B202" s="7">
        <v>180</v>
      </c>
      <c r="C202" s="1098"/>
      <c r="D202" s="259"/>
      <c r="E202" s="259"/>
    </row>
    <row r="203" spans="1:5" ht="12.75">
      <c r="A203" s="6" t="s">
        <v>1222</v>
      </c>
      <c r="B203" s="7">
        <v>180</v>
      </c>
      <c r="C203" s="1098"/>
      <c r="D203" s="259"/>
      <c r="E203" s="259"/>
    </row>
    <row r="204" spans="1:5" ht="12.75">
      <c r="A204" s="6" t="s">
        <v>253</v>
      </c>
      <c r="B204" s="7">
        <v>180</v>
      </c>
      <c r="C204" s="1098"/>
      <c r="D204" s="259"/>
      <c r="E204" s="259"/>
    </row>
    <row r="205" spans="1:5" ht="12.75">
      <c r="A205" s="6" t="s">
        <v>1223</v>
      </c>
      <c r="B205" s="7">
        <v>180</v>
      </c>
      <c r="C205" s="1098"/>
      <c r="D205" s="259"/>
      <c r="E205" s="259"/>
    </row>
    <row r="206" spans="1:5" ht="12.75">
      <c r="A206" s="6" t="s">
        <v>254</v>
      </c>
      <c r="B206" s="7">
        <v>180</v>
      </c>
      <c r="C206" s="1098"/>
      <c r="D206" s="259"/>
      <c r="E206" s="259"/>
    </row>
    <row r="207" spans="1:5" ht="12.75">
      <c r="A207" s="6" t="s">
        <v>255</v>
      </c>
      <c r="B207" s="7">
        <v>180</v>
      </c>
      <c r="C207" s="1098"/>
      <c r="D207" s="259"/>
      <c r="E207" s="259"/>
    </row>
    <row r="208" spans="1:5" ht="12.75">
      <c r="A208" s="6" t="s">
        <v>256</v>
      </c>
      <c r="B208" s="7">
        <v>180</v>
      </c>
      <c r="C208" s="1098"/>
      <c r="D208" s="259"/>
      <c r="E208" s="259"/>
    </row>
    <row r="209" spans="1:5" ht="12.75">
      <c r="A209" s="6" t="s">
        <v>257</v>
      </c>
      <c r="B209" s="7">
        <v>180</v>
      </c>
      <c r="C209" s="1098"/>
      <c r="D209" s="259"/>
      <c r="E209" s="259"/>
    </row>
    <row r="210" spans="1:5" ht="12.75">
      <c r="A210" s="6" t="s">
        <v>258</v>
      </c>
      <c r="B210" s="7">
        <v>180</v>
      </c>
      <c r="C210" s="1098"/>
      <c r="D210" s="259"/>
      <c r="E210" s="259"/>
    </row>
    <row r="211" spans="1:5" ht="12.75">
      <c r="A211" s="6" t="s">
        <v>259</v>
      </c>
      <c r="B211" s="7">
        <v>180</v>
      </c>
      <c r="C211" s="1098"/>
      <c r="D211" s="259"/>
      <c r="E211" s="259"/>
    </row>
    <row r="212" spans="1:5" ht="12.75">
      <c r="A212" s="6" t="s">
        <v>260</v>
      </c>
      <c r="B212" s="7">
        <v>180</v>
      </c>
      <c r="C212" s="1098"/>
      <c r="D212" s="259"/>
      <c r="E212" s="259"/>
    </row>
    <row r="213" spans="1:5" ht="12.75">
      <c r="A213" s="6" t="s">
        <v>261</v>
      </c>
      <c r="B213" s="7">
        <v>180</v>
      </c>
      <c r="C213" s="1098"/>
      <c r="D213" s="259"/>
      <c r="E213" s="259"/>
    </row>
    <row r="214" spans="1:5" ht="12.75">
      <c r="A214" s="6" t="s">
        <v>262</v>
      </c>
      <c r="B214" s="7">
        <v>180</v>
      </c>
      <c r="C214" s="1098"/>
      <c r="D214" s="259"/>
      <c r="E214" s="259"/>
    </row>
    <row r="215" spans="1:5" ht="12.75">
      <c r="A215" s="6" t="s">
        <v>263</v>
      </c>
      <c r="B215" s="7">
        <v>180</v>
      </c>
      <c r="C215" s="1098"/>
      <c r="D215" s="259"/>
      <c r="E215" s="259"/>
    </row>
    <row r="216" spans="1:5" ht="12.75">
      <c r="A216" s="6" t="s">
        <v>264</v>
      </c>
      <c r="B216" s="7">
        <v>180</v>
      </c>
      <c r="C216" s="1098"/>
      <c r="D216" s="259"/>
      <c r="E216" s="259"/>
    </row>
    <row r="217" spans="1:5" ht="12.75">
      <c r="A217" s="6" t="s">
        <v>265</v>
      </c>
      <c r="B217" s="7">
        <v>180</v>
      </c>
      <c r="C217" s="1098"/>
      <c r="D217" s="259"/>
      <c r="E217" s="259"/>
    </row>
    <row r="218" spans="1:5" ht="12.75">
      <c r="A218" s="6" t="s">
        <v>266</v>
      </c>
      <c r="B218" s="7">
        <v>180</v>
      </c>
      <c r="C218" s="1098"/>
      <c r="D218" s="259"/>
      <c r="E218" s="259"/>
    </row>
    <row r="219" spans="1:5" ht="12.75">
      <c r="A219" s="6" t="s">
        <v>267</v>
      </c>
      <c r="B219" s="7">
        <v>180</v>
      </c>
      <c r="C219" s="1098"/>
      <c r="D219" s="259"/>
      <c r="E219" s="259"/>
    </row>
    <row r="220" spans="1:5" ht="12.75">
      <c r="A220" s="6" t="s">
        <v>1224</v>
      </c>
      <c r="B220" s="7">
        <v>180</v>
      </c>
      <c r="C220" s="1098"/>
      <c r="D220" s="259"/>
      <c r="E220" s="259"/>
    </row>
    <row r="221" spans="1:5" ht="12.75">
      <c r="A221" s="6" t="s">
        <v>268</v>
      </c>
      <c r="B221" s="7">
        <v>180</v>
      </c>
      <c r="C221" s="1098"/>
      <c r="D221" s="259"/>
      <c r="E221" s="259"/>
    </row>
    <row r="222" spans="1:5" ht="12.75">
      <c r="A222" s="6" t="s">
        <v>1225</v>
      </c>
      <c r="B222" s="7">
        <v>180</v>
      </c>
      <c r="C222" s="1098"/>
      <c r="D222" s="259"/>
      <c r="E222" s="259"/>
    </row>
    <row r="223" spans="1:5" ht="12.75">
      <c r="A223" s="6" t="s">
        <v>269</v>
      </c>
      <c r="B223" s="7">
        <v>180</v>
      </c>
      <c r="C223" s="1098"/>
      <c r="D223" s="259"/>
      <c r="E223" s="259"/>
    </row>
    <row r="224" spans="1:5" ht="12.75">
      <c r="A224" s="6" t="s">
        <v>1226</v>
      </c>
      <c r="B224" s="7">
        <v>180</v>
      </c>
      <c r="C224" s="1098"/>
      <c r="D224" s="259"/>
      <c r="E224" s="259"/>
    </row>
    <row r="225" spans="1:5" ht="12.75">
      <c r="A225" s="6" t="s">
        <v>270</v>
      </c>
      <c r="B225" s="7">
        <v>180</v>
      </c>
      <c r="C225" s="1098"/>
      <c r="D225" s="259"/>
      <c r="E225" s="259"/>
    </row>
    <row r="226" spans="1:5" ht="12.75">
      <c r="A226" s="6" t="s">
        <v>1227</v>
      </c>
      <c r="B226" s="7">
        <v>180</v>
      </c>
      <c r="C226" s="1098"/>
      <c r="D226" s="259"/>
      <c r="E226" s="259"/>
    </row>
    <row r="227" spans="1:5" ht="12.75">
      <c r="A227" s="6" t="s">
        <v>271</v>
      </c>
      <c r="B227" s="7">
        <v>180</v>
      </c>
      <c r="C227" s="1098"/>
      <c r="D227" s="259"/>
      <c r="E227" s="259"/>
    </row>
    <row r="228" spans="1:5" ht="12.75">
      <c r="A228" s="6" t="s">
        <v>272</v>
      </c>
      <c r="B228" s="7">
        <v>180</v>
      </c>
      <c r="C228" s="1098"/>
      <c r="D228" s="259"/>
      <c r="E228" s="259"/>
    </row>
    <row r="229" spans="1:5" ht="12.75">
      <c r="A229" s="6" t="s">
        <v>273</v>
      </c>
      <c r="B229" s="7">
        <v>180</v>
      </c>
      <c r="C229" s="1098"/>
      <c r="D229" s="259"/>
      <c r="E229" s="259"/>
    </row>
    <row r="230" spans="1:5" ht="12.75">
      <c r="A230" s="6" t="s">
        <v>274</v>
      </c>
      <c r="B230" s="7">
        <v>180</v>
      </c>
      <c r="C230" s="1098"/>
      <c r="D230" s="259"/>
      <c r="E230" s="259"/>
    </row>
    <row r="231" spans="1:5" ht="12.75">
      <c r="A231" s="6" t="s">
        <v>275</v>
      </c>
      <c r="B231" s="7">
        <v>180</v>
      </c>
      <c r="C231" s="1098"/>
      <c r="D231" s="259"/>
      <c r="E231" s="259"/>
    </row>
    <row r="232" spans="1:5" ht="12.75">
      <c r="A232" s="6" t="s">
        <v>276</v>
      </c>
      <c r="B232" s="7">
        <v>180</v>
      </c>
      <c r="C232" s="1098"/>
      <c r="D232" s="259"/>
      <c r="E232" s="259"/>
    </row>
    <row r="233" spans="1:5" ht="12.75">
      <c r="A233" s="6" t="s">
        <v>277</v>
      </c>
      <c r="B233" s="7">
        <v>180</v>
      </c>
      <c r="C233" s="1098"/>
      <c r="D233" s="259"/>
      <c r="E233" s="259"/>
    </row>
    <row r="234" spans="1:5" ht="12.75">
      <c r="A234" s="6" t="s">
        <v>278</v>
      </c>
      <c r="B234" s="7">
        <v>180</v>
      </c>
      <c r="C234" s="1098"/>
      <c r="D234" s="259"/>
      <c r="E234" s="259"/>
    </row>
    <row r="235" spans="1:5" ht="12.75">
      <c r="A235" s="6" t="s">
        <v>279</v>
      </c>
      <c r="B235" s="7">
        <v>180</v>
      </c>
      <c r="C235" s="1098"/>
      <c r="D235" s="259"/>
      <c r="E235" s="259"/>
    </row>
    <row r="236" spans="1:5" ht="12.75">
      <c r="A236" s="6" t="s">
        <v>280</v>
      </c>
      <c r="B236" s="7">
        <v>170</v>
      </c>
      <c r="C236" s="1098"/>
      <c r="D236" s="259"/>
      <c r="E236" s="259"/>
    </row>
    <row r="237" spans="1:5" ht="12.75">
      <c r="A237" s="6" t="s">
        <v>281</v>
      </c>
      <c r="B237" s="7">
        <v>170</v>
      </c>
      <c r="C237" s="1098"/>
      <c r="D237" s="259"/>
      <c r="E237" s="259"/>
    </row>
    <row r="238" spans="1:5" ht="12.75">
      <c r="A238" s="6" t="s">
        <v>282</v>
      </c>
      <c r="B238" s="7">
        <v>170</v>
      </c>
      <c r="C238" s="1098"/>
      <c r="D238" s="259"/>
      <c r="E238" s="259"/>
    </row>
    <row r="239" spans="1:5" ht="12.75">
      <c r="A239" s="6" t="s">
        <v>283</v>
      </c>
      <c r="B239" s="7">
        <v>170</v>
      </c>
      <c r="C239" s="1098"/>
      <c r="D239" s="259"/>
      <c r="E239" s="259"/>
    </row>
    <row r="240" spans="1:5" ht="12.75">
      <c r="A240" s="6" t="s">
        <v>1228</v>
      </c>
      <c r="B240" s="7">
        <v>170</v>
      </c>
      <c r="C240" s="1098"/>
      <c r="D240" s="259"/>
      <c r="E240" s="259"/>
    </row>
    <row r="241" spans="1:5" ht="12.75">
      <c r="A241" s="6" t="s">
        <v>284</v>
      </c>
      <c r="B241" s="7">
        <v>170</v>
      </c>
      <c r="C241" s="1098"/>
      <c r="D241" s="259"/>
      <c r="E241" s="259"/>
    </row>
    <row r="242" spans="1:5" ht="12.75">
      <c r="A242" s="6" t="s">
        <v>1229</v>
      </c>
      <c r="B242" s="7">
        <v>170</v>
      </c>
      <c r="C242" s="1098"/>
      <c r="D242" s="259"/>
      <c r="E242" s="259"/>
    </row>
    <row r="243" spans="1:5" ht="12.75">
      <c r="A243" s="6" t="s">
        <v>285</v>
      </c>
      <c r="B243" s="7">
        <v>170</v>
      </c>
      <c r="C243" s="1098"/>
      <c r="D243" s="259"/>
      <c r="E243" s="259"/>
    </row>
    <row r="244" spans="1:5" ht="12.75">
      <c r="A244" s="6" t="s">
        <v>1230</v>
      </c>
      <c r="B244" s="7">
        <v>170</v>
      </c>
      <c r="C244" s="1098"/>
      <c r="D244" s="259"/>
      <c r="E244" s="259"/>
    </row>
    <row r="245" spans="1:5" ht="12.75">
      <c r="A245" s="6" t="s">
        <v>286</v>
      </c>
      <c r="B245" s="7">
        <v>170</v>
      </c>
      <c r="C245" s="1098"/>
      <c r="D245" s="259"/>
      <c r="E245" s="259"/>
    </row>
    <row r="246" spans="1:5" ht="12.75">
      <c r="A246" s="6" t="s">
        <v>287</v>
      </c>
      <c r="B246" s="7">
        <v>170</v>
      </c>
      <c r="C246" s="1098"/>
      <c r="D246" s="259"/>
      <c r="E246" s="259"/>
    </row>
    <row r="247" spans="1:5" ht="12.75">
      <c r="A247" s="6" t="s">
        <v>288</v>
      </c>
      <c r="B247" s="7">
        <v>170</v>
      </c>
      <c r="C247" s="1098"/>
      <c r="D247" s="259"/>
      <c r="E247" s="259"/>
    </row>
    <row r="248" spans="1:5" ht="12.75">
      <c r="A248" s="6" t="s">
        <v>289</v>
      </c>
      <c r="B248" s="7">
        <v>170</v>
      </c>
      <c r="C248" s="1098"/>
      <c r="D248" s="259"/>
      <c r="E248" s="259"/>
    </row>
    <row r="249" spans="1:5" ht="12.75">
      <c r="A249" s="6" t="s">
        <v>290</v>
      </c>
      <c r="B249" s="7">
        <v>170</v>
      </c>
      <c r="C249" s="1098"/>
      <c r="D249" s="259"/>
      <c r="E249" s="259"/>
    </row>
    <row r="250" spans="1:5" ht="12.75">
      <c r="A250" s="6" t="s">
        <v>291</v>
      </c>
      <c r="B250" s="7">
        <v>170</v>
      </c>
      <c r="C250" s="1098"/>
      <c r="D250" s="259"/>
      <c r="E250" s="259"/>
    </row>
    <row r="251" spans="1:5" ht="12.75">
      <c r="A251" s="6" t="s">
        <v>292</v>
      </c>
      <c r="B251" s="7">
        <v>170</v>
      </c>
      <c r="C251" s="1098"/>
      <c r="D251" s="259"/>
      <c r="E251" s="259"/>
    </row>
    <row r="252" spans="1:5" ht="12.75">
      <c r="A252" s="6" t="s">
        <v>293</v>
      </c>
      <c r="B252" s="7">
        <v>170</v>
      </c>
      <c r="C252" s="1098"/>
      <c r="D252" s="259"/>
      <c r="E252" s="259"/>
    </row>
    <row r="253" spans="1:5" ht="12.75">
      <c r="A253" s="6" t="s">
        <v>294</v>
      </c>
      <c r="B253" s="7">
        <v>170</v>
      </c>
      <c r="C253" s="1098"/>
      <c r="D253" s="259"/>
      <c r="E253" s="259"/>
    </row>
    <row r="254" spans="1:5" ht="12.75">
      <c r="A254" s="6" t="s">
        <v>295</v>
      </c>
      <c r="B254" s="7">
        <v>170</v>
      </c>
      <c r="C254" s="1098"/>
      <c r="D254" s="259"/>
      <c r="E254" s="259"/>
    </row>
    <row r="255" spans="1:5" ht="12.75">
      <c r="A255" s="6" t="s">
        <v>296</v>
      </c>
      <c r="B255" s="7">
        <v>170</v>
      </c>
      <c r="C255" s="1098"/>
      <c r="D255" s="259"/>
      <c r="E255" s="259"/>
    </row>
    <row r="256" spans="1:5" ht="12.75">
      <c r="A256" s="6" t="s">
        <v>297</v>
      </c>
      <c r="B256" s="7">
        <v>170</v>
      </c>
      <c r="C256" s="1098"/>
      <c r="D256" s="259"/>
      <c r="E256" s="259"/>
    </row>
    <row r="257" spans="1:5" ht="12.75">
      <c r="A257" s="6" t="s">
        <v>298</v>
      </c>
      <c r="B257" s="7">
        <v>170</v>
      </c>
      <c r="C257" s="1098"/>
      <c r="D257" s="259"/>
      <c r="E257" s="259"/>
    </row>
    <row r="258" spans="1:5" ht="12.75">
      <c r="A258" s="6" t="s">
        <v>299</v>
      </c>
      <c r="B258" s="7">
        <v>170</v>
      </c>
      <c r="C258" s="1098"/>
      <c r="D258" s="259"/>
      <c r="E258" s="259"/>
    </row>
    <row r="259" spans="1:5" ht="12.75">
      <c r="A259" s="6" t="s">
        <v>1231</v>
      </c>
      <c r="B259" s="7">
        <v>170</v>
      </c>
      <c r="C259" s="1098"/>
      <c r="D259" s="259"/>
      <c r="E259" s="259"/>
    </row>
    <row r="260" spans="1:5" ht="12.75">
      <c r="A260" s="6" t="s">
        <v>300</v>
      </c>
      <c r="B260" s="7">
        <v>170</v>
      </c>
      <c r="C260" s="1098"/>
      <c r="D260" s="259"/>
      <c r="E260" s="259"/>
    </row>
    <row r="261" spans="1:5" ht="12.75">
      <c r="A261" s="6" t="s">
        <v>1232</v>
      </c>
      <c r="B261" s="7">
        <v>170</v>
      </c>
      <c r="C261" s="1098"/>
      <c r="D261" s="259"/>
      <c r="E261" s="259"/>
    </row>
    <row r="262" spans="1:5" ht="12.75">
      <c r="A262" s="6" t="s">
        <v>301</v>
      </c>
      <c r="B262" s="7">
        <v>170</v>
      </c>
      <c r="C262" s="1098"/>
      <c r="D262" s="259"/>
      <c r="E262" s="259"/>
    </row>
    <row r="263" spans="1:5" ht="12.75">
      <c r="A263" s="6" t="s">
        <v>1233</v>
      </c>
      <c r="B263" s="7">
        <v>170</v>
      </c>
      <c r="C263" s="1098"/>
      <c r="D263" s="259"/>
      <c r="E263" s="259"/>
    </row>
    <row r="264" spans="1:5" ht="12.75">
      <c r="A264" s="6" t="s">
        <v>302</v>
      </c>
      <c r="B264" s="7">
        <v>170</v>
      </c>
      <c r="C264" s="1098"/>
      <c r="D264" s="259"/>
      <c r="E264" s="259"/>
    </row>
    <row r="265" spans="1:5" ht="12.75">
      <c r="A265" s="6" t="s">
        <v>303</v>
      </c>
      <c r="B265" s="7">
        <v>170</v>
      </c>
      <c r="C265" s="1098"/>
      <c r="D265" s="259"/>
      <c r="E265" s="259"/>
    </row>
    <row r="266" spans="1:5" ht="12.75">
      <c r="A266" s="6" t="s">
        <v>304</v>
      </c>
      <c r="B266" s="7">
        <v>170</v>
      </c>
      <c r="C266" s="1098"/>
      <c r="D266" s="259"/>
      <c r="E266" s="259"/>
    </row>
    <row r="267" spans="1:5" ht="12.75">
      <c r="A267" s="6" t="s">
        <v>305</v>
      </c>
      <c r="B267" s="7">
        <v>170</v>
      </c>
      <c r="C267" s="1098"/>
      <c r="D267" s="259"/>
      <c r="E267" s="259"/>
    </row>
    <row r="268" spans="1:5" ht="12.75">
      <c r="A268" s="6" t="s">
        <v>306</v>
      </c>
      <c r="B268" s="7">
        <v>170</v>
      </c>
      <c r="C268" s="1098"/>
      <c r="D268" s="259"/>
      <c r="E268" s="259"/>
    </row>
    <row r="269" spans="1:5" ht="12.75">
      <c r="A269" s="6" t="s">
        <v>307</v>
      </c>
      <c r="B269" s="7">
        <v>170</v>
      </c>
      <c r="C269" s="1098"/>
      <c r="D269" s="259"/>
      <c r="E269" s="259"/>
    </row>
    <row r="270" spans="1:5" ht="12.75">
      <c r="A270" s="6" t="s">
        <v>308</v>
      </c>
      <c r="B270" s="7">
        <v>170</v>
      </c>
      <c r="C270" s="1098"/>
      <c r="D270" s="259"/>
      <c r="E270" s="259"/>
    </row>
    <row r="271" spans="1:5" ht="12.75">
      <c r="A271" s="6" t="s">
        <v>309</v>
      </c>
      <c r="B271" s="7">
        <v>170</v>
      </c>
      <c r="C271" s="1098"/>
      <c r="D271" s="259"/>
      <c r="E271" s="259"/>
    </row>
    <row r="272" spans="1:5" ht="12.75">
      <c r="A272" s="6" t="s">
        <v>310</v>
      </c>
      <c r="B272" s="7">
        <v>170</v>
      </c>
      <c r="C272" s="1098"/>
      <c r="D272" s="259"/>
      <c r="E272" s="259"/>
    </row>
    <row r="273" spans="1:5" ht="12.75">
      <c r="A273" s="6" t="s">
        <v>311</v>
      </c>
      <c r="B273" s="7">
        <v>170</v>
      </c>
      <c r="C273" s="1098"/>
      <c r="D273" s="259"/>
      <c r="E273" s="259"/>
    </row>
    <row r="274" spans="1:5" ht="12.75">
      <c r="A274" s="6" t="s">
        <v>312</v>
      </c>
      <c r="B274" s="7">
        <v>170</v>
      </c>
      <c r="C274" s="1098"/>
      <c r="D274" s="259"/>
      <c r="E274" s="259"/>
    </row>
    <row r="275" spans="1:5" ht="12.75">
      <c r="A275" s="6" t="s">
        <v>313</v>
      </c>
      <c r="B275" s="7">
        <v>170</v>
      </c>
      <c r="C275" s="1098"/>
      <c r="D275" s="259"/>
      <c r="E275" s="259"/>
    </row>
    <row r="276" spans="1:5" ht="12.75">
      <c r="A276" s="6" t="s">
        <v>314</v>
      </c>
      <c r="B276" s="7">
        <v>170</v>
      </c>
      <c r="C276" s="1098"/>
      <c r="D276" s="259"/>
      <c r="E276" s="259"/>
    </row>
    <row r="277" spans="1:5" ht="12.75">
      <c r="A277" s="6" t="s">
        <v>315</v>
      </c>
      <c r="B277" s="7">
        <v>170</v>
      </c>
      <c r="C277" s="1098"/>
      <c r="D277" s="259"/>
      <c r="E277" s="259"/>
    </row>
    <row r="278" spans="1:5" ht="12.75">
      <c r="A278" s="6" t="s">
        <v>1234</v>
      </c>
      <c r="B278" s="7">
        <v>170</v>
      </c>
      <c r="C278" s="1098"/>
      <c r="D278" s="259"/>
      <c r="E278" s="259"/>
    </row>
    <row r="279" spans="1:5" ht="12.75">
      <c r="A279" s="6" t="s">
        <v>316</v>
      </c>
      <c r="B279" s="7">
        <v>170</v>
      </c>
      <c r="C279" s="1098"/>
      <c r="D279" s="259"/>
      <c r="E279" s="259"/>
    </row>
    <row r="280" spans="1:5" ht="12.75">
      <c r="A280" s="6" t="s">
        <v>1235</v>
      </c>
      <c r="B280" s="7">
        <v>170</v>
      </c>
      <c r="C280" s="1098"/>
      <c r="D280" s="259"/>
      <c r="E280" s="259"/>
    </row>
    <row r="281" spans="1:5" ht="12.75">
      <c r="A281" s="6" t="s">
        <v>317</v>
      </c>
      <c r="B281" s="7">
        <v>170</v>
      </c>
      <c r="C281" s="1098"/>
      <c r="D281" s="259"/>
      <c r="E281" s="259"/>
    </row>
    <row r="282" spans="1:5" ht="12.75">
      <c r="A282" s="6" t="s">
        <v>1236</v>
      </c>
      <c r="B282" s="7">
        <v>170</v>
      </c>
      <c r="C282" s="1098"/>
      <c r="D282" s="259"/>
      <c r="E282" s="259"/>
    </row>
    <row r="283" spans="1:5" ht="12.75">
      <c r="A283" s="6" t="s">
        <v>318</v>
      </c>
      <c r="B283" s="7">
        <v>170</v>
      </c>
      <c r="C283" s="1098"/>
      <c r="D283" s="259"/>
      <c r="E283" s="259"/>
    </row>
    <row r="284" spans="1:5" ht="12.75">
      <c r="A284" s="6" t="s">
        <v>319</v>
      </c>
      <c r="B284" s="7">
        <v>170</v>
      </c>
      <c r="C284" s="1098"/>
      <c r="D284" s="259"/>
      <c r="E284" s="259"/>
    </row>
    <row r="285" spans="1:5" ht="12.75">
      <c r="A285" s="6" t="s">
        <v>320</v>
      </c>
      <c r="B285" s="7">
        <v>170</v>
      </c>
      <c r="C285" s="1098"/>
      <c r="D285" s="259"/>
      <c r="E285" s="259"/>
    </row>
    <row r="286" spans="1:5" ht="12.75">
      <c r="A286" s="6" t="s">
        <v>321</v>
      </c>
      <c r="B286" s="7">
        <v>170</v>
      </c>
      <c r="C286" s="1098"/>
      <c r="D286" s="259"/>
      <c r="E286" s="259"/>
    </row>
    <row r="287" spans="1:5" ht="12.75">
      <c r="A287" s="6" t="s">
        <v>322</v>
      </c>
      <c r="B287" s="7">
        <v>170</v>
      </c>
      <c r="C287" s="1098"/>
      <c r="D287" s="259"/>
      <c r="E287" s="259"/>
    </row>
    <row r="288" spans="1:5" ht="12.75">
      <c r="A288" s="6" t="s">
        <v>323</v>
      </c>
      <c r="B288" s="7">
        <v>170</v>
      </c>
      <c r="C288" s="1098"/>
      <c r="D288" s="259"/>
      <c r="E288" s="259"/>
    </row>
    <row r="289" spans="1:5" ht="12.75">
      <c r="A289" s="6" t="s">
        <v>324</v>
      </c>
      <c r="B289" s="7">
        <v>170</v>
      </c>
      <c r="C289" s="1098"/>
      <c r="D289" s="259"/>
      <c r="E289" s="259"/>
    </row>
    <row r="290" spans="1:5" ht="12.75">
      <c r="A290" s="6" t="s">
        <v>325</v>
      </c>
      <c r="B290" s="7">
        <v>170</v>
      </c>
      <c r="C290" s="1098"/>
      <c r="D290" s="259"/>
      <c r="E290" s="259"/>
    </row>
    <row r="291" spans="1:5" ht="12.75">
      <c r="A291" s="6" t="s">
        <v>326</v>
      </c>
      <c r="B291" s="7">
        <v>170</v>
      </c>
      <c r="C291" s="1098"/>
      <c r="D291" s="259"/>
      <c r="E291" s="259"/>
    </row>
    <row r="292" spans="1:5" ht="12.75">
      <c r="A292" s="6" t="s">
        <v>327</v>
      </c>
      <c r="B292" s="7">
        <v>170</v>
      </c>
      <c r="C292" s="1098"/>
      <c r="D292" s="259"/>
      <c r="E292" s="259"/>
    </row>
    <row r="293" spans="1:5" ht="12.75">
      <c r="A293" s="6" t="s">
        <v>328</v>
      </c>
      <c r="B293" s="7">
        <v>170</v>
      </c>
      <c r="C293" s="1098"/>
      <c r="D293" s="259"/>
      <c r="E293" s="259"/>
    </row>
    <row r="294" spans="1:5" ht="12.75">
      <c r="A294" s="6" t="s">
        <v>329</v>
      </c>
      <c r="B294" s="7">
        <v>170</v>
      </c>
      <c r="C294" s="1098"/>
      <c r="D294" s="259"/>
      <c r="E294" s="259"/>
    </row>
    <row r="295" spans="1:5" ht="12.75">
      <c r="A295" s="6" t="s">
        <v>330</v>
      </c>
      <c r="B295" s="7">
        <v>170</v>
      </c>
      <c r="C295" s="1098"/>
      <c r="D295" s="259"/>
      <c r="E295" s="259"/>
    </row>
    <row r="296" spans="1:5" ht="12.75">
      <c r="A296" s="6" t="s">
        <v>331</v>
      </c>
      <c r="B296" s="7">
        <v>170</v>
      </c>
      <c r="C296" s="1098"/>
      <c r="D296" s="259"/>
      <c r="E296" s="259"/>
    </row>
    <row r="297" spans="1:5" ht="12.75">
      <c r="A297" s="6" t="s">
        <v>1237</v>
      </c>
      <c r="B297" s="7">
        <v>170</v>
      </c>
      <c r="C297" s="1098"/>
      <c r="D297" s="259"/>
      <c r="E297" s="259"/>
    </row>
    <row r="298" spans="1:5" ht="12.75">
      <c r="A298" s="6" t="s">
        <v>332</v>
      </c>
      <c r="B298" s="7">
        <v>170</v>
      </c>
      <c r="C298" s="1098"/>
      <c r="D298" s="259"/>
      <c r="E298" s="259"/>
    </row>
    <row r="299" spans="1:5" ht="12.75">
      <c r="A299" s="6" t="s">
        <v>1238</v>
      </c>
      <c r="B299" s="7">
        <v>170</v>
      </c>
      <c r="C299" s="1098"/>
      <c r="D299" s="259"/>
      <c r="E299" s="259"/>
    </row>
    <row r="300" spans="1:5" ht="12.75">
      <c r="A300" s="6" t="s">
        <v>333</v>
      </c>
      <c r="B300" s="7">
        <v>170</v>
      </c>
      <c r="C300" s="1098"/>
      <c r="D300" s="259"/>
      <c r="E300" s="259"/>
    </row>
    <row r="301" spans="1:5" ht="12.75">
      <c r="A301" s="6" t="s">
        <v>1239</v>
      </c>
      <c r="B301" s="7">
        <v>170</v>
      </c>
      <c r="C301" s="1098"/>
      <c r="D301" s="259"/>
      <c r="E301" s="259"/>
    </row>
    <row r="302" spans="1:5" ht="12.75">
      <c r="A302" s="6" t="s">
        <v>334</v>
      </c>
      <c r="B302" s="7">
        <v>170</v>
      </c>
      <c r="C302" s="1098"/>
      <c r="D302" s="259"/>
      <c r="E302" s="259"/>
    </row>
    <row r="303" spans="1:5" ht="12.75">
      <c r="A303" s="6" t="s">
        <v>335</v>
      </c>
      <c r="B303" s="7">
        <v>170</v>
      </c>
      <c r="C303" s="1098"/>
      <c r="D303" s="259"/>
      <c r="E303" s="259"/>
    </row>
    <row r="304" spans="1:5" ht="12.75">
      <c r="A304" s="6" t="s">
        <v>336</v>
      </c>
      <c r="B304" s="7">
        <v>170</v>
      </c>
      <c r="C304" s="1098"/>
      <c r="D304" s="259"/>
      <c r="E304" s="259"/>
    </row>
    <row r="305" spans="1:5" ht="12.75">
      <c r="A305" s="6" t="s">
        <v>337</v>
      </c>
      <c r="B305" s="7">
        <v>170</v>
      </c>
      <c r="C305" s="1098"/>
      <c r="D305" s="259"/>
      <c r="E305" s="259"/>
    </row>
    <row r="306" spans="1:5" ht="12.75">
      <c r="A306" s="6" t="s">
        <v>338</v>
      </c>
      <c r="B306" s="7">
        <v>170</v>
      </c>
      <c r="C306" s="1098"/>
      <c r="D306" s="259"/>
      <c r="E306" s="259"/>
    </row>
    <row r="307" spans="1:5" ht="12.75">
      <c r="A307" s="6" t="s">
        <v>339</v>
      </c>
      <c r="B307" s="7">
        <v>170</v>
      </c>
      <c r="C307" s="1098"/>
      <c r="D307" s="259"/>
      <c r="E307" s="259"/>
    </row>
    <row r="308" spans="1:5" ht="12.75">
      <c r="A308" s="6" t="s">
        <v>340</v>
      </c>
      <c r="B308" s="7">
        <v>170</v>
      </c>
      <c r="C308" s="1098"/>
      <c r="D308" s="259"/>
      <c r="E308" s="259"/>
    </row>
    <row r="309" spans="1:5" ht="12.75">
      <c r="A309" s="6" t="s">
        <v>341</v>
      </c>
      <c r="B309" s="7">
        <v>170</v>
      </c>
      <c r="C309" s="1098"/>
      <c r="D309" s="259"/>
      <c r="E309" s="259"/>
    </row>
    <row r="310" spans="1:5" ht="12.75">
      <c r="A310" s="6" t="s">
        <v>342</v>
      </c>
      <c r="B310" s="7">
        <v>170</v>
      </c>
      <c r="C310" s="1098"/>
      <c r="D310" s="259"/>
      <c r="E310" s="259"/>
    </row>
    <row r="311" spans="1:5" ht="12.75">
      <c r="A311" s="6" t="s">
        <v>343</v>
      </c>
      <c r="B311" s="7">
        <v>170</v>
      </c>
      <c r="C311" s="1098"/>
      <c r="D311" s="259"/>
      <c r="E311" s="259"/>
    </row>
    <row r="312" spans="1:5" ht="12.75">
      <c r="A312" s="6" t="s">
        <v>344</v>
      </c>
      <c r="B312" s="7">
        <v>170</v>
      </c>
      <c r="C312" s="1098"/>
      <c r="D312" s="259"/>
      <c r="E312" s="259"/>
    </row>
    <row r="313" spans="1:5" ht="12.75">
      <c r="A313" s="6" t="s">
        <v>345</v>
      </c>
      <c r="B313" s="7">
        <v>170</v>
      </c>
      <c r="C313" s="1098"/>
      <c r="D313" s="259"/>
      <c r="E313" s="259"/>
    </row>
    <row r="314" spans="1:5" ht="12.75">
      <c r="A314" s="6" t="s">
        <v>346</v>
      </c>
      <c r="B314" s="7">
        <v>170</v>
      </c>
      <c r="C314" s="1098"/>
      <c r="D314" s="259"/>
      <c r="E314" s="259"/>
    </row>
    <row r="315" spans="1:5" ht="12.75">
      <c r="A315" s="6" t="s">
        <v>347</v>
      </c>
      <c r="B315" s="7">
        <v>170</v>
      </c>
      <c r="C315" s="1098"/>
      <c r="D315" s="259"/>
      <c r="E315" s="259"/>
    </row>
    <row r="316" spans="1:5" ht="12.75">
      <c r="A316" s="6" t="s">
        <v>1240</v>
      </c>
      <c r="B316" s="7">
        <v>170</v>
      </c>
      <c r="C316" s="1098"/>
      <c r="D316" s="259"/>
      <c r="E316" s="259"/>
    </row>
    <row r="317" spans="1:5" ht="12.75">
      <c r="A317" s="6" t="s">
        <v>348</v>
      </c>
      <c r="B317" s="7">
        <v>170</v>
      </c>
      <c r="C317" s="1098"/>
      <c r="D317" s="259"/>
      <c r="E317" s="259"/>
    </row>
    <row r="318" spans="1:5" ht="12.75">
      <c r="A318" s="6" t="s">
        <v>1241</v>
      </c>
      <c r="B318" s="7">
        <v>170</v>
      </c>
      <c r="C318" s="1098"/>
      <c r="D318" s="259"/>
      <c r="E318" s="259"/>
    </row>
    <row r="319" spans="1:5" ht="12.75">
      <c r="A319" s="6" t="s">
        <v>349</v>
      </c>
      <c r="B319" s="7">
        <v>170</v>
      </c>
      <c r="C319" s="1098"/>
      <c r="D319" s="259"/>
      <c r="E319" s="259"/>
    </row>
    <row r="320" spans="1:5" ht="12.75">
      <c r="A320" s="6" t="s">
        <v>1242</v>
      </c>
      <c r="B320" s="7">
        <v>170</v>
      </c>
      <c r="C320" s="1098"/>
      <c r="D320" s="259"/>
      <c r="E320" s="259"/>
    </row>
    <row r="321" spans="1:5" ht="12.75">
      <c r="A321" s="6" t="s">
        <v>350</v>
      </c>
      <c r="B321" s="7">
        <v>170</v>
      </c>
      <c r="C321" s="1098"/>
      <c r="D321" s="259"/>
      <c r="E321" s="259"/>
    </row>
    <row r="322" spans="1:5" ht="12.75">
      <c r="A322" s="6" t="s">
        <v>351</v>
      </c>
      <c r="B322" s="7">
        <v>170</v>
      </c>
      <c r="C322" s="1098"/>
      <c r="D322" s="259"/>
      <c r="E322" s="259"/>
    </row>
    <row r="323" spans="1:5" ht="12.75">
      <c r="A323" s="6" t="s">
        <v>352</v>
      </c>
      <c r="B323" s="7">
        <v>170</v>
      </c>
      <c r="C323" s="1098"/>
      <c r="D323" s="259"/>
      <c r="E323" s="259"/>
    </row>
    <row r="324" spans="1:5" ht="12.75">
      <c r="A324" s="6" t="s">
        <v>353</v>
      </c>
      <c r="B324" s="7">
        <v>170</v>
      </c>
      <c r="C324" s="1098"/>
      <c r="D324" s="259"/>
      <c r="E324" s="259"/>
    </row>
    <row r="325" spans="1:5" ht="12.75">
      <c r="A325" s="6" t="s">
        <v>354</v>
      </c>
      <c r="B325" s="7">
        <v>170</v>
      </c>
      <c r="C325" s="1098"/>
      <c r="D325" s="259"/>
      <c r="E325" s="259"/>
    </row>
    <row r="326" spans="1:5" ht="12.75">
      <c r="A326" s="6" t="s">
        <v>355</v>
      </c>
      <c r="B326" s="7">
        <v>170</v>
      </c>
      <c r="C326" s="1098"/>
      <c r="D326" s="259"/>
      <c r="E326" s="259"/>
    </row>
    <row r="327" spans="1:5" ht="12.75">
      <c r="A327" s="6" t="s">
        <v>356</v>
      </c>
      <c r="B327" s="7">
        <v>170</v>
      </c>
      <c r="C327" s="1098"/>
      <c r="D327" s="259"/>
      <c r="E327" s="259"/>
    </row>
    <row r="328" spans="1:5" ht="12.75">
      <c r="A328" s="6" t="s">
        <v>357</v>
      </c>
      <c r="B328" s="7">
        <v>170</v>
      </c>
      <c r="C328" s="1098"/>
      <c r="D328" s="259"/>
      <c r="E328" s="259"/>
    </row>
    <row r="329" spans="1:5" ht="12.75">
      <c r="A329" s="6" t="s">
        <v>358</v>
      </c>
      <c r="B329" s="7">
        <v>170</v>
      </c>
      <c r="C329" s="1098"/>
      <c r="D329" s="259"/>
      <c r="E329" s="259"/>
    </row>
    <row r="330" spans="1:5" ht="12.75">
      <c r="A330" s="6" t="s">
        <v>359</v>
      </c>
      <c r="B330" s="7">
        <v>170</v>
      </c>
      <c r="C330" s="1098"/>
      <c r="D330" s="259"/>
      <c r="E330" s="259"/>
    </row>
    <row r="331" spans="1:5" ht="12.75">
      <c r="A331" s="6" t="s">
        <v>360</v>
      </c>
      <c r="B331" s="7">
        <v>170</v>
      </c>
      <c r="C331" s="1098"/>
      <c r="D331" s="259"/>
      <c r="E331" s="259"/>
    </row>
    <row r="332" spans="1:5" ht="12.75">
      <c r="A332" s="6" t="s">
        <v>361</v>
      </c>
      <c r="B332" s="7">
        <v>170</v>
      </c>
      <c r="C332" s="1098"/>
      <c r="D332" s="259"/>
      <c r="E332" s="259"/>
    </row>
    <row r="333" spans="1:5" ht="12.75">
      <c r="A333" s="6" t="s">
        <v>362</v>
      </c>
      <c r="B333" s="7">
        <v>170</v>
      </c>
      <c r="C333" s="1098"/>
      <c r="D333" s="259"/>
      <c r="E333" s="259"/>
    </row>
    <row r="334" spans="1:5" ht="12.75">
      <c r="A334" s="6" t="s">
        <v>363</v>
      </c>
      <c r="B334" s="7">
        <v>170</v>
      </c>
      <c r="C334" s="1098"/>
      <c r="D334" s="259"/>
      <c r="E334" s="259"/>
    </row>
    <row r="335" spans="1:5" ht="12.75">
      <c r="A335" s="6" t="s">
        <v>1243</v>
      </c>
      <c r="B335" s="7">
        <v>170</v>
      </c>
      <c r="C335" s="1098"/>
      <c r="D335" s="259"/>
      <c r="E335" s="259"/>
    </row>
    <row r="336" spans="1:5" ht="12.75">
      <c r="A336" s="6" t="s">
        <v>364</v>
      </c>
      <c r="B336" s="7">
        <v>170</v>
      </c>
      <c r="C336" s="1098"/>
      <c r="D336" s="259"/>
      <c r="E336" s="259"/>
    </row>
    <row r="337" spans="1:5" ht="12.75">
      <c r="A337" s="6" t="s">
        <v>1244</v>
      </c>
      <c r="B337" s="7">
        <v>170</v>
      </c>
      <c r="C337" s="1098"/>
      <c r="D337" s="259"/>
      <c r="E337" s="259"/>
    </row>
    <row r="338" spans="1:5" ht="12.75">
      <c r="A338" s="6" t="s">
        <v>365</v>
      </c>
      <c r="B338" s="7">
        <v>170</v>
      </c>
      <c r="C338" s="1098"/>
      <c r="D338" s="259"/>
      <c r="E338" s="259"/>
    </row>
    <row r="339" spans="1:5" ht="12.75">
      <c r="A339" s="6" t="s">
        <v>1245</v>
      </c>
      <c r="B339" s="7">
        <v>170</v>
      </c>
      <c r="C339" s="1098"/>
      <c r="D339" s="259"/>
      <c r="E339" s="259"/>
    </row>
    <row r="340" spans="1:5" ht="12.75">
      <c r="A340" s="6" t="s">
        <v>366</v>
      </c>
      <c r="B340" s="7">
        <v>170</v>
      </c>
      <c r="C340" s="1098"/>
      <c r="D340" s="259"/>
      <c r="E340" s="259"/>
    </row>
    <row r="341" spans="1:5" ht="12.75">
      <c r="A341" s="6" t="s">
        <v>367</v>
      </c>
      <c r="B341" s="7">
        <v>170</v>
      </c>
      <c r="C341" s="1098"/>
      <c r="D341" s="259"/>
      <c r="E341" s="259"/>
    </row>
    <row r="342" spans="1:5" ht="12.75">
      <c r="A342" s="6" t="s">
        <v>368</v>
      </c>
      <c r="B342" s="7">
        <v>170</v>
      </c>
      <c r="C342" s="1098"/>
      <c r="D342" s="259"/>
      <c r="E342" s="259"/>
    </row>
    <row r="343" spans="1:5" ht="12.75">
      <c r="A343" s="6" t="s">
        <v>369</v>
      </c>
      <c r="B343" s="7">
        <v>170</v>
      </c>
      <c r="C343" s="1098"/>
      <c r="D343" s="259"/>
      <c r="E343" s="259"/>
    </row>
    <row r="344" spans="1:5" ht="12.75">
      <c r="A344" s="6" t="s">
        <v>370</v>
      </c>
      <c r="B344" s="7">
        <v>170</v>
      </c>
      <c r="C344" s="1098"/>
      <c r="D344" s="259"/>
      <c r="E344" s="259"/>
    </row>
    <row r="345" spans="1:5" ht="12.75">
      <c r="A345" s="6" t="s">
        <v>371</v>
      </c>
      <c r="B345" s="7">
        <v>170</v>
      </c>
      <c r="C345" s="1098"/>
      <c r="D345" s="259"/>
      <c r="E345" s="259"/>
    </row>
    <row r="346" spans="1:5" ht="12.75">
      <c r="A346" s="6" t="s">
        <v>372</v>
      </c>
      <c r="B346" s="7">
        <v>170</v>
      </c>
      <c r="C346" s="1098"/>
      <c r="D346" s="259"/>
      <c r="E346" s="259"/>
    </row>
    <row r="347" spans="1:5" ht="12.75">
      <c r="A347" s="6" t="s">
        <v>373</v>
      </c>
      <c r="B347" s="7">
        <v>170</v>
      </c>
      <c r="C347" s="1098"/>
      <c r="D347" s="259"/>
      <c r="E347" s="259"/>
    </row>
    <row r="348" spans="1:5" ht="12.75">
      <c r="A348" s="6" t="s">
        <v>374</v>
      </c>
      <c r="B348" s="7">
        <v>170</v>
      </c>
      <c r="C348" s="1098"/>
      <c r="D348" s="259"/>
      <c r="E348" s="259"/>
    </row>
    <row r="349" spans="1:5" ht="12.75">
      <c r="A349" s="6" t="s">
        <v>375</v>
      </c>
      <c r="B349" s="7">
        <v>170</v>
      </c>
      <c r="C349" s="1098"/>
      <c r="D349" s="259"/>
      <c r="E349" s="259"/>
    </row>
    <row r="350" spans="1:5" ht="12.75">
      <c r="A350" s="6" t="s">
        <v>1404</v>
      </c>
      <c r="B350" s="7">
        <v>350</v>
      </c>
      <c r="C350" s="1098"/>
      <c r="D350" s="260"/>
      <c r="E350" s="259"/>
    </row>
    <row r="351" spans="1:5" ht="12.75">
      <c r="A351" s="6" t="s">
        <v>1405</v>
      </c>
      <c r="B351" s="7">
        <v>350</v>
      </c>
      <c r="C351" s="1098"/>
      <c r="D351" s="260"/>
      <c r="E351" s="259"/>
    </row>
    <row r="352" spans="1:5" ht="12.75">
      <c r="A352" s="6" t="s">
        <v>1406</v>
      </c>
      <c r="B352" s="7">
        <v>350</v>
      </c>
      <c r="C352" s="1098"/>
      <c r="D352" s="260"/>
      <c r="E352" s="259"/>
    </row>
    <row r="353" spans="1:5" ht="12.75">
      <c r="A353" s="6" t="s">
        <v>1407</v>
      </c>
      <c r="B353" s="7">
        <v>350</v>
      </c>
      <c r="C353" s="1098"/>
      <c r="D353" s="260"/>
      <c r="E353" s="259"/>
    </row>
    <row r="354" spans="1:5" ht="12.75">
      <c r="A354" s="6" t="s">
        <v>1408</v>
      </c>
      <c r="B354" s="7">
        <v>350</v>
      </c>
      <c r="C354" s="1098"/>
      <c r="D354" s="260"/>
      <c r="E354" s="259"/>
    </row>
    <row r="355" spans="1:5" ht="12.75">
      <c r="A355" s="6" t="s">
        <v>1409</v>
      </c>
      <c r="B355" s="7">
        <v>350</v>
      </c>
      <c r="C355" s="1098"/>
      <c r="D355" s="260"/>
      <c r="E355" s="259"/>
    </row>
    <row r="356" spans="1:5" ht="12.75">
      <c r="A356" s="6" t="s">
        <v>1410</v>
      </c>
      <c r="B356" s="7">
        <v>350</v>
      </c>
      <c r="C356" s="1098"/>
      <c r="D356" s="260"/>
      <c r="E356" s="259"/>
    </row>
    <row r="357" spans="1:5" ht="12.75">
      <c r="A357" s="6" t="s">
        <v>1411</v>
      </c>
      <c r="B357" s="7">
        <v>350</v>
      </c>
      <c r="C357" s="1098"/>
      <c r="D357" s="260"/>
      <c r="E357" s="259"/>
    </row>
    <row r="358" spans="1:5" ht="12.75">
      <c r="A358" s="6" t="s">
        <v>1412</v>
      </c>
      <c r="B358" s="7">
        <v>350</v>
      </c>
      <c r="C358" s="1098"/>
      <c r="D358" s="260"/>
      <c r="E358" s="259"/>
    </row>
    <row r="359" spans="1:5" ht="12.75">
      <c r="A359" s="6" t="s">
        <v>1413</v>
      </c>
      <c r="B359" s="7">
        <v>350</v>
      </c>
      <c r="C359" s="1098"/>
      <c r="D359" s="260"/>
      <c r="E359" s="259"/>
    </row>
    <row r="360" spans="1:5" ht="12.75">
      <c r="A360" s="6" t="s">
        <v>1414</v>
      </c>
      <c r="B360" s="7">
        <v>350</v>
      </c>
      <c r="C360" s="1098"/>
      <c r="D360" s="260"/>
      <c r="E360" s="259"/>
    </row>
    <row r="361" spans="1:5" ht="12.75">
      <c r="A361" s="6" t="s">
        <v>1415</v>
      </c>
      <c r="B361" s="7">
        <v>350</v>
      </c>
      <c r="C361" s="1098"/>
      <c r="D361" s="260"/>
      <c r="E361" s="259"/>
    </row>
    <row r="362" spans="1:5" ht="12.75">
      <c r="A362" s="6" t="s">
        <v>1416</v>
      </c>
      <c r="B362" s="7">
        <v>350</v>
      </c>
      <c r="C362" s="1098"/>
      <c r="D362" s="260"/>
      <c r="E362" s="259"/>
    </row>
    <row r="363" spans="1:5" ht="12.75">
      <c r="A363" s="6" t="s">
        <v>1417</v>
      </c>
      <c r="B363" s="7">
        <v>350</v>
      </c>
      <c r="C363" s="1098"/>
      <c r="D363" s="260"/>
      <c r="E363" s="259"/>
    </row>
    <row r="364" spans="1:5" ht="12.75">
      <c r="A364" s="6" t="s">
        <v>1418</v>
      </c>
      <c r="B364" s="7">
        <v>350</v>
      </c>
      <c r="C364" s="1098"/>
      <c r="D364" s="260"/>
      <c r="E364" s="259"/>
    </row>
    <row r="365" spans="1:5" ht="12.75">
      <c r="A365" s="6" t="s">
        <v>1419</v>
      </c>
      <c r="B365" s="7">
        <v>350</v>
      </c>
      <c r="C365" s="1098"/>
      <c r="D365" s="260"/>
      <c r="E365" s="259"/>
    </row>
    <row r="366" spans="1:5" ht="12.75">
      <c r="A366" s="6" t="s">
        <v>1420</v>
      </c>
      <c r="B366" s="7">
        <v>350</v>
      </c>
      <c r="C366" s="1098"/>
      <c r="D366" s="260"/>
      <c r="E366" s="259"/>
    </row>
    <row r="367" spans="1:5" ht="12.75">
      <c r="A367" s="6" t="s">
        <v>1421</v>
      </c>
      <c r="B367" s="7">
        <v>350</v>
      </c>
      <c r="C367" s="1098"/>
      <c r="D367" s="260"/>
      <c r="E367" s="259"/>
    </row>
    <row r="368" spans="1:5" ht="12.75">
      <c r="A368" s="6" t="s">
        <v>1422</v>
      </c>
      <c r="B368" s="7">
        <v>350</v>
      </c>
      <c r="C368" s="1098"/>
      <c r="D368" s="260"/>
      <c r="E368" s="259"/>
    </row>
    <row r="369" spans="1:5" ht="12.75">
      <c r="A369" s="6" t="s">
        <v>1423</v>
      </c>
      <c r="B369" s="7">
        <v>350</v>
      </c>
      <c r="C369" s="1098"/>
      <c r="D369" s="260"/>
      <c r="E369" s="259"/>
    </row>
    <row r="370" spans="1:5" ht="12.75">
      <c r="A370" s="6" t="s">
        <v>1424</v>
      </c>
      <c r="B370" s="7">
        <v>350</v>
      </c>
      <c r="C370" s="1098"/>
      <c r="D370" s="260"/>
      <c r="E370" s="259"/>
    </row>
    <row r="371" spans="1:5" ht="12.75">
      <c r="A371" s="6" t="s">
        <v>1425</v>
      </c>
      <c r="B371" s="7">
        <v>350</v>
      </c>
      <c r="C371" s="1098"/>
      <c r="D371" s="260"/>
      <c r="E371" s="259"/>
    </row>
    <row r="372" spans="1:5" ht="12.75">
      <c r="A372" s="6" t="s">
        <v>1426</v>
      </c>
      <c r="B372" s="7">
        <v>350</v>
      </c>
      <c r="C372" s="1098"/>
      <c r="D372" s="260"/>
      <c r="E372" s="259"/>
    </row>
    <row r="373" spans="1:5" ht="12.75">
      <c r="A373" s="6" t="s">
        <v>1427</v>
      </c>
      <c r="B373" s="7">
        <v>350</v>
      </c>
      <c r="C373" s="1098"/>
      <c r="D373" s="260"/>
      <c r="E373" s="259"/>
    </row>
    <row r="374" spans="1:5" ht="12.75">
      <c r="A374" s="6" t="s">
        <v>1428</v>
      </c>
      <c r="B374" s="7">
        <v>350</v>
      </c>
      <c r="C374" s="1098"/>
      <c r="D374" s="260"/>
      <c r="E374" s="259"/>
    </row>
    <row r="375" spans="1:5" ht="12.75">
      <c r="A375" s="6" t="s">
        <v>1429</v>
      </c>
      <c r="B375" s="7">
        <v>350</v>
      </c>
      <c r="C375" s="1098"/>
      <c r="D375" s="260"/>
      <c r="E375" s="259"/>
    </row>
    <row r="376" spans="1:5" ht="12.75">
      <c r="A376" s="6" t="s">
        <v>1430</v>
      </c>
      <c r="B376" s="7">
        <v>350</v>
      </c>
      <c r="C376" s="1098"/>
      <c r="D376" s="260"/>
      <c r="E376" s="259"/>
    </row>
    <row r="377" spans="1:5" ht="12.75">
      <c r="A377" s="6" t="s">
        <v>1431</v>
      </c>
      <c r="B377" s="7">
        <v>350</v>
      </c>
      <c r="C377" s="1098"/>
      <c r="D377" s="260"/>
      <c r="E377" s="259"/>
    </row>
    <row r="378" spans="1:5" ht="12.75">
      <c r="A378" s="6" t="s">
        <v>1432</v>
      </c>
      <c r="B378" s="7">
        <v>350</v>
      </c>
      <c r="C378" s="1098"/>
      <c r="D378" s="260"/>
      <c r="E378" s="259"/>
    </row>
    <row r="379" spans="1:5" ht="12.75">
      <c r="A379" s="6" t="s">
        <v>1433</v>
      </c>
      <c r="B379" s="7">
        <v>350</v>
      </c>
      <c r="C379" s="1098"/>
      <c r="D379" s="260"/>
      <c r="E379" s="259"/>
    </row>
    <row r="380" spans="1:5" ht="12.75">
      <c r="A380" s="6" t="s">
        <v>1434</v>
      </c>
      <c r="B380" s="7">
        <v>350</v>
      </c>
      <c r="C380" s="1098"/>
      <c r="D380" s="260"/>
      <c r="E380" s="259"/>
    </row>
    <row r="381" spans="1:5" ht="12.75">
      <c r="A381" s="6" t="s">
        <v>1435</v>
      </c>
      <c r="B381" s="7">
        <v>350</v>
      </c>
      <c r="C381" s="1098"/>
      <c r="D381" s="260"/>
      <c r="E381" s="259"/>
    </row>
    <row r="382" spans="1:5" ht="12.75">
      <c r="A382" s="6" t="s">
        <v>1436</v>
      </c>
      <c r="B382" s="7">
        <v>350</v>
      </c>
      <c r="C382" s="1098"/>
      <c r="D382" s="260"/>
      <c r="E382" s="259"/>
    </row>
    <row r="383" spans="1:5" ht="12.75">
      <c r="A383" s="6" t="s">
        <v>1437</v>
      </c>
      <c r="B383" s="7">
        <v>350</v>
      </c>
      <c r="C383" s="1098"/>
      <c r="D383" s="260"/>
      <c r="E383" s="259"/>
    </row>
    <row r="384" spans="1:5" ht="12.75">
      <c r="A384" s="6" t="s">
        <v>1438</v>
      </c>
      <c r="B384" s="7">
        <v>350</v>
      </c>
      <c r="C384" s="1098"/>
      <c r="D384" s="260"/>
      <c r="E384" s="259"/>
    </row>
    <row r="385" spans="1:5" ht="12.75">
      <c r="A385" s="6" t="s">
        <v>1439</v>
      </c>
      <c r="B385" s="7">
        <v>350</v>
      </c>
      <c r="C385" s="1098"/>
      <c r="D385" s="260"/>
      <c r="E385" s="259"/>
    </row>
    <row r="386" spans="1:5" ht="12.75">
      <c r="A386" s="6" t="s">
        <v>1440</v>
      </c>
      <c r="B386" s="7">
        <v>350</v>
      </c>
      <c r="C386" s="1098"/>
      <c r="D386" s="260"/>
      <c r="E386" s="259"/>
    </row>
    <row r="387" spans="1:5" ht="12.75">
      <c r="A387" s="6" t="s">
        <v>1441</v>
      </c>
      <c r="B387" s="7">
        <v>350</v>
      </c>
      <c r="C387" s="1098"/>
      <c r="D387" s="260"/>
      <c r="E387" s="259"/>
    </row>
    <row r="388" spans="1:5" ht="12.75">
      <c r="A388" s="6" t="s">
        <v>1442</v>
      </c>
      <c r="B388" s="7">
        <v>350</v>
      </c>
      <c r="C388" s="1098"/>
      <c r="D388" s="260"/>
      <c r="E388" s="259"/>
    </row>
    <row r="389" spans="1:5" ht="12.75">
      <c r="A389" s="6" t="s">
        <v>1443</v>
      </c>
      <c r="B389" s="7">
        <v>350</v>
      </c>
      <c r="C389" s="1098"/>
      <c r="D389" s="260"/>
      <c r="E389" s="259"/>
    </row>
    <row r="390" spans="1:5" ht="12.75">
      <c r="A390" s="6" t="s">
        <v>1444</v>
      </c>
      <c r="B390" s="7">
        <v>350</v>
      </c>
      <c r="C390" s="1098"/>
      <c r="D390" s="260"/>
      <c r="E390" s="259"/>
    </row>
    <row r="391" spans="1:5" ht="12.75">
      <c r="A391" s="6" t="s">
        <v>1445</v>
      </c>
      <c r="B391" s="7">
        <v>350</v>
      </c>
      <c r="C391" s="1098"/>
      <c r="D391" s="260"/>
      <c r="E391" s="259"/>
    </row>
    <row r="392" spans="1:5" ht="12.75">
      <c r="A392" s="6" t="s">
        <v>1446</v>
      </c>
      <c r="B392" s="7">
        <v>350</v>
      </c>
      <c r="C392" s="1098"/>
      <c r="D392" s="260"/>
      <c r="E392" s="259"/>
    </row>
    <row r="393" spans="1:5" ht="12.75">
      <c r="A393" s="6" t="s">
        <v>1447</v>
      </c>
      <c r="B393" s="7">
        <v>350</v>
      </c>
      <c r="C393" s="1098"/>
      <c r="D393" s="260"/>
      <c r="E393" s="259"/>
    </row>
    <row r="394" spans="1:5" ht="12.75">
      <c r="A394" s="6" t="s">
        <v>1448</v>
      </c>
      <c r="B394" s="7">
        <v>350</v>
      </c>
      <c r="C394" s="1098"/>
      <c r="D394" s="260"/>
      <c r="E394" s="259"/>
    </row>
    <row r="395" spans="1:5" ht="12.75">
      <c r="A395" s="6" t="s">
        <v>1449</v>
      </c>
      <c r="B395" s="7">
        <v>350</v>
      </c>
      <c r="C395" s="1098"/>
      <c r="D395" s="260"/>
      <c r="E395" s="259"/>
    </row>
    <row r="396" spans="1:5" ht="12.75">
      <c r="A396" s="6" t="s">
        <v>1450</v>
      </c>
      <c r="B396" s="7">
        <v>350</v>
      </c>
      <c r="C396" s="1098"/>
      <c r="D396" s="260"/>
      <c r="E396" s="259"/>
    </row>
    <row r="397" spans="1:5" ht="12.75">
      <c r="A397" s="6" t="s">
        <v>1451</v>
      </c>
      <c r="B397" s="7">
        <v>350</v>
      </c>
      <c r="C397" s="1098"/>
      <c r="D397" s="260"/>
      <c r="E397" s="259"/>
    </row>
    <row r="398" spans="1:5" ht="12.75">
      <c r="A398" s="6" t="s">
        <v>1452</v>
      </c>
      <c r="B398" s="7">
        <v>350</v>
      </c>
      <c r="C398" s="1098"/>
      <c r="D398" s="260"/>
      <c r="E398" s="259"/>
    </row>
    <row r="399" spans="1:5" ht="12.75">
      <c r="A399" s="6" t="s">
        <v>1453</v>
      </c>
      <c r="B399" s="7">
        <v>350</v>
      </c>
      <c r="C399" s="1098"/>
      <c r="D399" s="260"/>
      <c r="E399" s="259"/>
    </row>
    <row r="400" spans="1:5" ht="12.75">
      <c r="A400" s="6" t="s">
        <v>1454</v>
      </c>
      <c r="B400" s="7">
        <v>350</v>
      </c>
      <c r="C400" s="1098"/>
      <c r="D400" s="260"/>
      <c r="E400" s="259"/>
    </row>
    <row r="401" spans="1:5" ht="12.75">
      <c r="A401" s="6" t="s">
        <v>1455</v>
      </c>
      <c r="B401" s="7">
        <v>350</v>
      </c>
      <c r="C401" s="1098"/>
      <c r="D401" s="260"/>
      <c r="E401" s="259"/>
    </row>
    <row r="402" spans="1:5" ht="12.75">
      <c r="A402" s="6" t="s">
        <v>1456</v>
      </c>
      <c r="B402" s="7">
        <v>350</v>
      </c>
      <c r="C402" s="1098"/>
      <c r="D402" s="260"/>
      <c r="E402" s="259"/>
    </row>
    <row r="403" spans="1:5" ht="12.75">
      <c r="A403" s="6" t="s">
        <v>1403</v>
      </c>
      <c r="B403" s="7">
        <v>350</v>
      </c>
      <c r="C403" s="1098"/>
      <c r="D403" s="260"/>
      <c r="E403" s="259"/>
    </row>
    <row r="404" spans="1:5" ht="12.75">
      <c r="A404" s="6" t="s">
        <v>1457</v>
      </c>
      <c r="B404" s="7">
        <v>350</v>
      </c>
      <c r="C404" s="1098"/>
      <c r="D404" s="260"/>
      <c r="E404" s="259"/>
    </row>
    <row r="405" spans="1:5" ht="12.75">
      <c r="A405" s="6" t="s">
        <v>1458</v>
      </c>
      <c r="B405" s="7">
        <v>350</v>
      </c>
      <c r="C405" s="1098"/>
      <c r="D405" s="260"/>
      <c r="E405" s="259"/>
    </row>
    <row r="406" spans="1:5" ht="12.75">
      <c r="A406" s="256" t="s">
        <v>1459</v>
      </c>
      <c r="B406" s="7">
        <v>350</v>
      </c>
      <c r="C406" s="1098"/>
      <c r="D406" s="260"/>
      <c r="E406" s="259"/>
    </row>
    <row r="407" spans="1:5" ht="12.75">
      <c r="A407" s="6" t="s">
        <v>376</v>
      </c>
      <c r="B407" s="7">
        <v>290</v>
      </c>
      <c r="C407" s="1098"/>
      <c r="D407" s="259"/>
      <c r="E407" s="259"/>
    </row>
    <row r="408" spans="1:5" ht="12.75">
      <c r="A408" s="6" t="s">
        <v>377</v>
      </c>
      <c r="B408" s="7">
        <v>290</v>
      </c>
      <c r="C408" s="1098"/>
      <c r="D408" s="259"/>
      <c r="E408" s="259"/>
    </row>
    <row r="409" spans="1:5" ht="12.75">
      <c r="A409" s="6" t="s">
        <v>378</v>
      </c>
      <c r="B409" s="7">
        <v>290</v>
      </c>
      <c r="C409" s="1098"/>
      <c r="D409" s="259"/>
      <c r="E409" s="259"/>
    </row>
    <row r="410" spans="1:5" ht="12.75">
      <c r="A410" s="6" t="s">
        <v>379</v>
      </c>
      <c r="B410" s="7">
        <v>290</v>
      </c>
      <c r="C410" s="1098"/>
      <c r="D410" s="259"/>
      <c r="E410" s="259"/>
    </row>
    <row r="411" spans="1:5" ht="12.75">
      <c r="A411" s="6" t="s">
        <v>1246</v>
      </c>
      <c r="B411" s="7">
        <v>290</v>
      </c>
      <c r="C411" s="1098"/>
      <c r="D411" s="259"/>
      <c r="E411" s="259"/>
    </row>
    <row r="412" spans="1:5" ht="12.75">
      <c r="A412" s="6" t="s">
        <v>380</v>
      </c>
      <c r="B412" s="7">
        <v>290</v>
      </c>
      <c r="C412" s="1098"/>
      <c r="D412" s="259"/>
      <c r="E412" s="259"/>
    </row>
    <row r="413" spans="1:5" ht="12.75">
      <c r="A413" s="6" t="s">
        <v>1247</v>
      </c>
      <c r="B413" s="7">
        <v>290</v>
      </c>
      <c r="C413" s="1098"/>
      <c r="D413" s="259"/>
      <c r="E413" s="259"/>
    </row>
    <row r="414" spans="1:5" ht="12.75">
      <c r="A414" s="6" t="s">
        <v>381</v>
      </c>
      <c r="B414" s="7">
        <v>290</v>
      </c>
      <c r="C414" s="1098"/>
      <c r="D414" s="259"/>
      <c r="E414" s="259"/>
    </row>
    <row r="415" spans="1:5" ht="12.75">
      <c r="A415" s="6" t="s">
        <v>1248</v>
      </c>
      <c r="B415" s="7">
        <v>290</v>
      </c>
      <c r="C415" s="1098"/>
      <c r="D415" s="259"/>
      <c r="E415" s="259"/>
    </row>
    <row r="416" spans="1:5" ht="12.75">
      <c r="A416" s="6" t="s">
        <v>382</v>
      </c>
      <c r="B416" s="7">
        <v>290</v>
      </c>
      <c r="C416" s="1098"/>
      <c r="D416" s="259"/>
      <c r="E416" s="259"/>
    </row>
    <row r="417" spans="1:5" ht="12.75">
      <c r="A417" s="6" t="s">
        <v>383</v>
      </c>
      <c r="B417" s="7">
        <v>290</v>
      </c>
      <c r="C417" s="1098"/>
      <c r="D417" s="259"/>
      <c r="E417" s="259"/>
    </row>
    <row r="418" spans="1:5" ht="12.75">
      <c r="A418" s="6" t="s">
        <v>384</v>
      </c>
      <c r="B418" s="7">
        <v>290</v>
      </c>
      <c r="C418" s="1098"/>
      <c r="D418" s="259"/>
      <c r="E418" s="259"/>
    </row>
    <row r="419" spans="1:5" ht="12.75">
      <c r="A419" s="6" t="s">
        <v>385</v>
      </c>
      <c r="B419" s="7">
        <v>290</v>
      </c>
      <c r="C419" s="1098"/>
      <c r="D419" s="259"/>
      <c r="E419" s="259"/>
    </row>
    <row r="420" spans="1:5" ht="12.75">
      <c r="A420" s="6" t="s">
        <v>386</v>
      </c>
      <c r="B420" s="7">
        <v>290</v>
      </c>
      <c r="C420" s="1098"/>
      <c r="D420" s="259"/>
      <c r="E420" s="259"/>
    </row>
    <row r="421" spans="1:5" ht="12.75">
      <c r="A421" s="6" t="s">
        <v>387</v>
      </c>
      <c r="B421" s="7">
        <v>290</v>
      </c>
      <c r="C421" s="1098"/>
      <c r="D421" s="259"/>
      <c r="E421" s="259"/>
    </row>
    <row r="422" spans="1:5" ht="12.75">
      <c r="A422" s="6" t="s">
        <v>388</v>
      </c>
      <c r="B422" s="7">
        <v>290</v>
      </c>
      <c r="C422" s="1098"/>
      <c r="D422" s="259"/>
      <c r="E422" s="259"/>
    </row>
    <row r="423" spans="1:5" ht="12.75">
      <c r="A423" s="6" t="s">
        <v>389</v>
      </c>
      <c r="B423" s="7">
        <v>290</v>
      </c>
      <c r="C423" s="1098"/>
      <c r="D423" s="259"/>
      <c r="E423" s="259"/>
    </row>
    <row r="424" spans="1:5" ht="12.75">
      <c r="A424" s="6" t="s">
        <v>390</v>
      </c>
      <c r="B424" s="7">
        <v>290</v>
      </c>
      <c r="C424" s="1098"/>
      <c r="D424" s="259"/>
      <c r="E424" s="259"/>
    </row>
    <row r="425" spans="1:5" ht="12.75">
      <c r="A425" s="6" t="s">
        <v>391</v>
      </c>
      <c r="B425" s="7">
        <v>290</v>
      </c>
      <c r="C425" s="1098"/>
      <c r="D425" s="259"/>
      <c r="E425" s="259"/>
    </row>
    <row r="426" spans="1:5" ht="12.75">
      <c r="A426" s="6" t="s">
        <v>392</v>
      </c>
      <c r="B426" s="7">
        <v>290</v>
      </c>
      <c r="C426" s="1098"/>
      <c r="D426" s="259"/>
      <c r="E426" s="259"/>
    </row>
    <row r="427" spans="1:5" ht="12.75">
      <c r="A427" s="6" t="s">
        <v>393</v>
      </c>
      <c r="B427" s="7">
        <v>290</v>
      </c>
      <c r="C427" s="1098"/>
      <c r="D427" s="259"/>
      <c r="E427" s="259"/>
    </row>
    <row r="428" spans="1:5" ht="12.75">
      <c r="A428" s="6" t="s">
        <v>394</v>
      </c>
      <c r="B428" s="7">
        <v>290</v>
      </c>
      <c r="C428" s="1098"/>
      <c r="D428" s="259"/>
      <c r="E428" s="259"/>
    </row>
    <row r="429" spans="1:5" ht="12.75">
      <c r="A429" s="6" t="s">
        <v>395</v>
      </c>
      <c r="B429" s="7">
        <v>290</v>
      </c>
      <c r="C429" s="1098"/>
      <c r="D429" s="259"/>
      <c r="E429" s="259"/>
    </row>
    <row r="430" spans="1:5" ht="12.75">
      <c r="A430" s="6" t="s">
        <v>1249</v>
      </c>
      <c r="B430" s="7">
        <v>290</v>
      </c>
      <c r="C430" s="1098"/>
      <c r="D430" s="259"/>
      <c r="E430" s="259"/>
    </row>
    <row r="431" spans="1:5" ht="12.75">
      <c r="A431" s="6" t="s">
        <v>396</v>
      </c>
      <c r="B431" s="7">
        <v>290</v>
      </c>
      <c r="C431" s="1098"/>
      <c r="D431" s="259"/>
      <c r="E431" s="259"/>
    </row>
    <row r="432" spans="1:5" ht="12.75">
      <c r="A432" s="6" t="s">
        <v>1250</v>
      </c>
      <c r="B432" s="7">
        <v>290</v>
      </c>
      <c r="C432" s="1098"/>
      <c r="D432" s="259"/>
      <c r="E432" s="259"/>
    </row>
    <row r="433" spans="1:5" ht="12.75">
      <c r="A433" s="6" t="s">
        <v>397</v>
      </c>
      <c r="B433" s="7">
        <v>290</v>
      </c>
      <c r="C433" s="1098"/>
      <c r="D433" s="259"/>
      <c r="E433" s="259"/>
    </row>
    <row r="434" spans="1:5" ht="12.75">
      <c r="A434" s="6" t="s">
        <v>1251</v>
      </c>
      <c r="B434" s="7">
        <v>290</v>
      </c>
      <c r="C434" s="1098"/>
      <c r="D434" s="259"/>
      <c r="E434" s="259"/>
    </row>
    <row r="435" spans="1:5" ht="12.75">
      <c r="A435" s="6" t="s">
        <v>398</v>
      </c>
      <c r="B435" s="7">
        <v>290</v>
      </c>
      <c r="C435" s="1098"/>
      <c r="D435" s="259"/>
      <c r="E435" s="259"/>
    </row>
    <row r="436" spans="1:5" ht="12.75">
      <c r="A436" s="6" t="s">
        <v>399</v>
      </c>
      <c r="B436" s="7">
        <v>290</v>
      </c>
      <c r="C436" s="1098"/>
      <c r="D436" s="259"/>
      <c r="E436" s="259"/>
    </row>
    <row r="437" spans="1:5" ht="12.75">
      <c r="A437" s="6" t="s">
        <v>400</v>
      </c>
      <c r="B437" s="7">
        <v>290</v>
      </c>
      <c r="C437" s="1098"/>
      <c r="D437" s="259"/>
      <c r="E437" s="259"/>
    </row>
    <row r="438" spans="1:5" ht="12.75">
      <c r="A438" s="6" t="s">
        <v>401</v>
      </c>
      <c r="B438" s="7">
        <v>290</v>
      </c>
      <c r="C438" s="1098"/>
      <c r="D438" s="259"/>
      <c r="E438" s="259"/>
    </row>
    <row r="439" spans="1:5" ht="12.75">
      <c r="A439" s="6" t="s">
        <v>402</v>
      </c>
      <c r="B439" s="7">
        <v>290</v>
      </c>
      <c r="C439" s="1098"/>
      <c r="D439" s="259"/>
      <c r="E439" s="259"/>
    </row>
    <row r="440" spans="1:5" ht="12.75">
      <c r="A440" s="6" t="s">
        <v>403</v>
      </c>
      <c r="B440" s="7">
        <v>290</v>
      </c>
      <c r="C440" s="1098"/>
      <c r="D440" s="259"/>
      <c r="E440" s="259"/>
    </row>
    <row r="441" spans="1:5" ht="12.75">
      <c r="A441" s="6" t="s">
        <v>404</v>
      </c>
      <c r="B441" s="7">
        <v>290</v>
      </c>
      <c r="C441" s="1098"/>
      <c r="D441" s="259"/>
      <c r="E441" s="259"/>
    </row>
    <row r="442" spans="1:5" ht="12.75">
      <c r="A442" s="6" t="s">
        <v>405</v>
      </c>
      <c r="B442" s="7">
        <v>290</v>
      </c>
      <c r="C442" s="1098"/>
      <c r="D442" s="259"/>
      <c r="E442" s="259"/>
    </row>
    <row r="443" spans="1:5" ht="12.75">
      <c r="A443" s="6" t="s">
        <v>406</v>
      </c>
      <c r="B443" s="7">
        <v>290</v>
      </c>
      <c r="C443" s="1098"/>
      <c r="D443" s="259"/>
      <c r="E443" s="259"/>
    </row>
    <row r="444" spans="1:5" ht="12.75">
      <c r="A444" s="6" t="s">
        <v>407</v>
      </c>
      <c r="B444" s="7">
        <v>290</v>
      </c>
      <c r="C444" s="1098"/>
      <c r="D444" s="259"/>
      <c r="E444" s="259"/>
    </row>
    <row r="445" spans="1:5" ht="12.75">
      <c r="A445" s="6" t="s">
        <v>408</v>
      </c>
      <c r="B445" s="7">
        <v>290</v>
      </c>
      <c r="C445" s="1098"/>
      <c r="D445" s="259"/>
      <c r="E445" s="259"/>
    </row>
    <row r="446" spans="1:5" ht="12.75">
      <c r="A446" s="6" t="s">
        <v>409</v>
      </c>
      <c r="B446" s="7">
        <v>290</v>
      </c>
      <c r="C446" s="1098"/>
      <c r="D446" s="259"/>
      <c r="E446" s="259"/>
    </row>
    <row r="447" spans="1:5" ht="12.75">
      <c r="A447" s="6" t="s">
        <v>410</v>
      </c>
      <c r="B447" s="7">
        <v>290</v>
      </c>
      <c r="C447" s="1098"/>
      <c r="D447" s="259"/>
      <c r="E447" s="259"/>
    </row>
    <row r="448" spans="1:5" ht="12.75">
      <c r="A448" s="6" t="s">
        <v>411</v>
      </c>
      <c r="B448" s="7">
        <v>290</v>
      </c>
      <c r="C448" s="1098"/>
      <c r="D448" s="259"/>
      <c r="E448" s="259"/>
    </row>
    <row r="449" spans="1:5" ht="12.75">
      <c r="A449" s="6" t="s">
        <v>1252</v>
      </c>
      <c r="B449" s="7">
        <v>290</v>
      </c>
      <c r="C449" s="1098"/>
      <c r="D449" s="259"/>
      <c r="E449" s="259"/>
    </row>
    <row r="450" spans="1:5" ht="12.75">
      <c r="A450" s="6" t="s">
        <v>412</v>
      </c>
      <c r="B450" s="7">
        <v>290</v>
      </c>
      <c r="C450" s="1098"/>
      <c r="D450" s="259"/>
      <c r="E450" s="259"/>
    </row>
    <row r="451" spans="1:5" ht="12.75">
      <c r="A451" s="6" t="s">
        <v>1253</v>
      </c>
      <c r="B451" s="7">
        <v>290</v>
      </c>
      <c r="C451" s="1098"/>
      <c r="D451" s="259"/>
      <c r="E451" s="259"/>
    </row>
    <row r="452" spans="1:5" ht="12.75">
      <c r="A452" s="6" t="s">
        <v>413</v>
      </c>
      <c r="B452" s="7">
        <v>290</v>
      </c>
      <c r="C452" s="1098"/>
      <c r="D452" s="259"/>
      <c r="E452" s="259"/>
    </row>
    <row r="453" spans="1:5" ht="12.75">
      <c r="A453" s="6" t="s">
        <v>1254</v>
      </c>
      <c r="B453" s="7">
        <v>290</v>
      </c>
      <c r="C453" s="1098"/>
      <c r="D453" s="259"/>
      <c r="E453" s="259"/>
    </row>
    <row r="454" spans="1:5" ht="12.75">
      <c r="A454" s="6" t="s">
        <v>414</v>
      </c>
      <c r="B454" s="7">
        <v>290</v>
      </c>
      <c r="C454" s="1098"/>
      <c r="D454" s="259"/>
      <c r="E454" s="259"/>
    </row>
    <row r="455" spans="1:5" ht="12.75">
      <c r="A455" s="6" t="s">
        <v>415</v>
      </c>
      <c r="B455" s="7">
        <v>290</v>
      </c>
      <c r="C455" s="1098"/>
      <c r="D455" s="259"/>
      <c r="E455" s="259"/>
    </row>
    <row r="456" spans="1:5" ht="12.75">
      <c r="A456" s="6" t="s">
        <v>416</v>
      </c>
      <c r="B456" s="7">
        <v>290</v>
      </c>
      <c r="C456" s="1098"/>
      <c r="D456" s="259"/>
      <c r="E456" s="259"/>
    </row>
    <row r="457" spans="1:5" ht="12.75">
      <c r="A457" s="6" t="s">
        <v>417</v>
      </c>
      <c r="B457" s="7">
        <v>290</v>
      </c>
      <c r="C457" s="1098"/>
      <c r="D457" s="259"/>
      <c r="E457" s="259"/>
    </row>
    <row r="458" spans="1:5" ht="12.75">
      <c r="A458" s="6" t="s">
        <v>418</v>
      </c>
      <c r="B458" s="7">
        <v>290</v>
      </c>
      <c r="C458" s="1098"/>
      <c r="D458" s="259"/>
      <c r="E458" s="259"/>
    </row>
    <row r="459" spans="1:5" ht="12.75">
      <c r="A459" s="6" t="s">
        <v>419</v>
      </c>
      <c r="B459" s="7">
        <v>290</v>
      </c>
      <c r="C459" s="1098"/>
      <c r="D459" s="259"/>
      <c r="E459" s="259"/>
    </row>
    <row r="460" spans="1:5" ht="12.75">
      <c r="A460" s="6" t="s">
        <v>420</v>
      </c>
      <c r="B460" s="7">
        <v>290</v>
      </c>
      <c r="C460" s="1098"/>
      <c r="D460" s="259"/>
      <c r="E460" s="259"/>
    </row>
    <row r="461" spans="1:5" ht="12.75">
      <c r="A461" s="6" t="s">
        <v>421</v>
      </c>
      <c r="B461" s="7">
        <v>290</v>
      </c>
      <c r="C461" s="1098"/>
      <c r="D461" s="259"/>
      <c r="E461" s="259"/>
    </row>
    <row r="462" spans="1:5" ht="12.75">
      <c r="A462" s="6" t="s">
        <v>422</v>
      </c>
      <c r="B462" s="7">
        <v>290</v>
      </c>
      <c r="C462" s="1098"/>
      <c r="D462" s="259"/>
      <c r="E462" s="259"/>
    </row>
    <row r="463" spans="1:5" ht="13.5" thickBot="1">
      <c r="A463" s="12" t="s">
        <v>423</v>
      </c>
      <c r="B463" s="13">
        <v>290</v>
      </c>
      <c r="C463" s="1099"/>
      <c r="D463" s="259"/>
      <c r="E463" s="259"/>
    </row>
    <row r="464" spans="1:5" ht="12.75">
      <c r="A464" s="10" t="s">
        <v>424</v>
      </c>
      <c r="B464" s="11">
        <v>270</v>
      </c>
      <c r="C464" s="1091" t="s">
        <v>425</v>
      </c>
      <c r="D464" s="259"/>
      <c r="E464" s="259"/>
    </row>
    <row r="465" spans="1:5" ht="12.75">
      <c r="A465" s="6" t="s">
        <v>426</v>
      </c>
      <c r="B465" s="7">
        <v>270</v>
      </c>
      <c r="C465" s="1092"/>
      <c r="D465" s="259"/>
      <c r="E465" s="259"/>
    </row>
    <row r="466" spans="1:5" ht="12.75">
      <c r="A466" s="6" t="s">
        <v>427</v>
      </c>
      <c r="B466" s="7">
        <v>270</v>
      </c>
      <c r="C466" s="1092"/>
      <c r="D466" s="259"/>
      <c r="E466" s="259"/>
    </row>
    <row r="467" spans="1:5" ht="12.75">
      <c r="A467" s="6" t="s">
        <v>428</v>
      </c>
      <c r="B467" s="7">
        <v>270</v>
      </c>
      <c r="C467" s="1092"/>
      <c r="D467" s="259"/>
      <c r="E467" s="259"/>
    </row>
    <row r="468" spans="1:5" ht="12.75">
      <c r="A468" s="6" t="s">
        <v>429</v>
      </c>
      <c r="B468" s="7">
        <v>270</v>
      </c>
      <c r="C468" s="1092"/>
      <c r="D468" s="259"/>
      <c r="E468" s="259"/>
    </row>
    <row r="469" spans="1:5" ht="12.75">
      <c r="A469" s="6" t="s">
        <v>430</v>
      </c>
      <c r="B469" s="7">
        <v>270</v>
      </c>
      <c r="C469" s="1092"/>
      <c r="D469" s="259"/>
      <c r="E469" s="259"/>
    </row>
    <row r="470" spans="1:5" ht="12.75">
      <c r="A470" s="6" t="s">
        <v>431</v>
      </c>
      <c r="B470" s="7">
        <v>270</v>
      </c>
      <c r="C470" s="1092"/>
      <c r="D470" s="259"/>
      <c r="E470" s="259"/>
    </row>
    <row r="471" spans="1:5" ht="12.75">
      <c r="A471" s="6" t="s">
        <v>432</v>
      </c>
      <c r="B471" s="7">
        <v>270</v>
      </c>
      <c r="C471" s="1092"/>
      <c r="D471" s="259"/>
      <c r="E471" s="259"/>
    </row>
    <row r="472" spans="1:5" ht="12.75">
      <c r="A472" s="6" t="s">
        <v>433</v>
      </c>
      <c r="B472" s="7">
        <v>270</v>
      </c>
      <c r="C472" s="1092"/>
      <c r="D472" s="259"/>
      <c r="E472" s="259"/>
    </row>
    <row r="473" spans="1:5" ht="12.75">
      <c r="A473" s="6" t="s">
        <v>434</v>
      </c>
      <c r="B473" s="7">
        <v>270</v>
      </c>
      <c r="C473" s="1092"/>
      <c r="D473" s="259"/>
      <c r="E473" s="259"/>
    </row>
    <row r="474" spans="1:5" ht="12.75">
      <c r="A474" s="6" t="s">
        <v>435</v>
      </c>
      <c r="B474" s="7">
        <v>270</v>
      </c>
      <c r="C474" s="1092"/>
      <c r="D474" s="259"/>
      <c r="E474" s="259"/>
    </row>
    <row r="475" spans="1:5" ht="12.75">
      <c r="A475" s="6" t="s">
        <v>436</v>
      </c>
      <c r="B475" s="7">
        <v>270</v>
      </c>
      <c r="C475" s="1092"/>
      <c r="D475" s="259"/>
      <c r="E475" s="259"/>
    </row>
    <row r="476" spans="1:5" ht="12.75">
      <c r="A476" s="6" t="s">
        <v>437</v>
      </c>
      <c r="B476" s="7">
        <v>270</v>
      </c>
      <c r="C476" s="1092"/>
      <c r="D476" s="259"/>
      <c r="E476" s="259"/>
    </row>
    <row r="477" spans="1:5" ht="12.75">
      <c r="A477" s="6" t="s">
        <v>438</v>
      </c>
      <c r="B477" s="7">
        <v>270</v>
      </c>
      <c r="C477" s="1092"/>
      <c r="D477" s="259"/>
      <c r="E477" s="259"/>
    </row>
    <row r="478" spans="1:5" ht="12.75">
      <c r="A478" s="6" t="s">
        <v>439</v>
      </c>
      <c r="B478" s="7">
        <v>270</v>
      </c>
      <c r="C478" s="1092"/>
      <c r="D478" s="259"/>
      <c r="E478" s="259"/>
    </row>
    <row r="479" spans="1:5" ht="12.75">
      <c r="A479" s="6" t="s">
        <v>440</v>
      </c>
      <c r="B479" s="7">
        <v>270</v>
      </c>
      <c r="C479" s="1092"/>
      <c r="D479" s="259"/>
      <c r="E479" s="259"/>
    </row>
    <row r="480" spans="1:5" ht="12.75">
      <c r="A480" s="6" t="s">
        <v>441</v>
      </c>
      <c r="B480" s="7">
        <v>300</v>
      </c>
      <c r="C480" s="1092"/>
      <c r="D480" s="259"/>
      <c r="E480" s="259"/>
    </row>
    <row r="481" spans="1:5" ht="12.75">
      <c r="A481" s="6" t="s">
        <v>442</v>
      </c>
      <c r="B481" s="7">
        <v>300</v>
      </c>
      <c r="C481" s="1092"/>
      <c r="D481" s="259"/>
      <c r="E481" s="259"/>
    </row>
    <row r="482" spans="1:5" ht="12.75">
      <c r="A482" s="6" t="s">
        <v>443</v>
      </c>
      <c r="B482" s="7">
        <v>300</v>
      </c>
      <c r="C482" s="1092"/>
      <c r="D482" s="259"/>
      <c r="E482" s="259"/>
    </row>
    <row r="483" spans="1:5" ht="12.75">
      <c r="A483" s="6" t="s">
        <v>444</v>
      </c>
      <c r="B483" s="7">
        <v>300</v>
      </c>
      <c r="C483" s="1092"/>
      <c r="D483" s="259"/>
      <c r="E483" s="259"/>
    </row>
    <row r="484" spans="1:5" ht="12.75">
      <c r="A484" s="6" t="s">
        <v>445</v>
      </c>
      <c r="B484" s="7">
        <v>300</v>
      </c>
      <c r="C484" s="1092"/>
      <c r="D484" s="259"/>
      <c r="E484" s="259"/>
    </row>
    <row r="485" spans="1:5" ht="12.75">
      <c r="A485" s="6" t="s">
        <v>446</v>
      </c>
      <c r="B485" s="7">
        <v>300</v>
      </c>
      <c r="C485" s="1092"/>
      <c r="D485" s="259"/>
      <c r="E485" s="259"/>
    </row>
    <row r="486" spans="1:5" ht="12.75">
      <c r="A486" s="6" t="s">
        <v>447</v>
      </c>
      <c r="B486" s="7">
        <v>300</v>
      </c>
      <c r="C486" s="1092"/>
      <c r="D486" s="259"/>
      <c r="E486" s="259"/>
    </row>
    <row r="487" spans="1:5" ht="12.75">
      <c r="A487" s="6" t="s">
        <v>448</v>
      </c>
      <c r="B487" s="7">
        <v>300</v>
      </c>
      <c r="C487" s="1092"/>
      <c r="D487" s="259"/>
      <c r="E487" s="259"/>
    </row>
    <row r="488" spans="1:5" ht="12.75">
      <c r="A488" s="6" t="s">
        <v>449</v>
      </c>
      <c r="B488" s="7">
        <v>300</v>
      </c>
      <c r="C488" s="1092"/>
      <c r="D488" s="259"/>
      <c r="E488" s="259"/>
    </row>
    <row r="489" spans="1:5" ht="12.75">
      <c r="A489" s="6" t="s">
        <v>450</v>
      </c>
      <c r="B489" s="7">
        <v>300</v>
      </c>
      <c r="C489" s="1092"/>
      <c r="D489" s="259"/>
      <c r="E489" s="259"/>
    </row>
    <row r="490" spans="1:5" ht="12.75">
      <c r="A490" s="6" t="s">
        <v>451</v>
      </c>
      <c r="B490" s="7">
        <v>300</v>
      </c>
      <c r="C490" s="1092"/>
      <c r="D490" s="259"/>
      <c r="E490" s="259"/>
    </row>
    <row r="491" spans="1:5" ht="12.75">
      <c r="A491" s="6" t="s">
        <v>452</v>
      </c>
      <c r="B491" s="7">
        <v>300</v>
      </c>
      <c r="C491" s="1092"/>
      <c r="D491" s="259"/>
      <c r="E491" s="259"/>
    </row>
    <row r="492" spans="1:5" ht="12.75">
      <c r="A492" s="6" t="s">
        <v>453</v>
      </c>
      <c r="B492" s="7">
        <v>300</v>
      </c>
      <c r="C492" s="1092"/>
      <c r="D492" s="259"/>
      <c r="E492" s="259"/>
    </row>
    <row r="493" spans="1:5" ht="12.75">
      <c r="A493" s="6" t="s">
        <v>454</v>
      </c>
      <c r="B493" s="7">
        <v>300</v>
      </c>
      <c r="C493" s="1092"/>
      <c r="D493" s="259"/>
      <c r="E493" s="259"/>
    </row>
    <row r="494" spans="1:5" ht="12.75">
      <c r="A494" s="6" t="s">
        <v>455</v>
      </c>
      <c r="B494" s="7">
        <v>300</v>
      </c>
      <c r="C494" s="1092"/>
      <c r="D494" s="259"/>
      <c r="E494" s="259"/>
    </row>
    <row r="495" spans="1:5" ht="12.75">
      <c r="A495" s="6" t="s">
        <v>456</v>
      </c>
      <c r="B495" s="7">
        <v>300</v>
      </c>
      <c r="C495" s="1092"/>
      <c r="D495" s="259"/>
      <c r="E495" s="259"/>
    </row>
    <row r="496" spans="1:5" ht="12.75">
      <c r="A496" s="6" t="s">
        <v>457</v>
      </c>
      <c r="B496" s="7">
        <v>240</v>
      </c>
      <c r="C496" s="1092"/>
      <c r="D496" s="259"/>
      <c r="E496" s="259"/>
    </row>
    <row r="497" spans="1:5" ht="12.75">
      <c r="A497" s="6" t="s">
        <v>458</v>
      </c>
      <c r="B497" s="7">
        <v>240</v>
      </c>
      <c r="C497" s="1092"/>
      <c r="D497" s="259"/>
      <c r="E497" s="259"/>
    </row>
    <row r="498" spans="1:5" ht="12.75">
      <c r="A498" s="6" t="s">
        <v>459</v>
      </c>
      <c r="B498" s="7">
        <v>240</v>
      </c>
      <c r="C498" s="1092"/>
      <c r="D498" s="259"/>
      <c r="E498" s="259"/>
    </row>
    <row r="499" spans="1:5" ht="12.75">
      <c r="A499" s="6" t="s">
        <v>460</v>
      </c>
      <c r="B499" s="7">
        <v>240</v>
      </c>
      <c r="C499" s="1092"/>
      <c r="D499" s="259"/>
      <c r="E499" s="259"/>
    </row>
    <row r="500" spans="1:5" ht="12.75">
      <c r="A500" s="6" t="s">
        <v>461</v>
      </c>
      <c r="B500" s="7">
        <v>240</v>
      </c>
      <c r="C500" s="1092"/>
      <c r="D500" s="259"/>
      <c r="E500" s="259"/>
    </row>
    <row r="501" spans="1:5" ht="12.75">
      <c r="A501" s="6" t="s">
        <v>462</v>
      </c>
      <c r="B501" s="7">
        <v>240</v>
      </c>
      <c r="C501" s="1092"/>
      <c r="D501" s="259"/>
      <c r="E501" s="259"/>
    </row>
    <row r="502" spans="1:5" ht="12.75">
      <c r="A502" s="6" t="s">
        <v>463</v>
      </c>
      <c r="B502" s="7">
        <v>240</v>
      </c>
      <c r="C502" s="1092"/>
      <c r="D502" s="259"/>
      <c r="E502" s="259"/>
    </row>
    <row r="503" spans="1:5" ht="12.75">
      <c r="A503" s="6" t="s">
        <v>464</v>
      </c>
      <c r="B503" s="7">
        <v>240</v>
      </c>
      <c r="C503" s="1092"/>
      <c r="D503" s="259"/>
      <c r="E503" s="259"/>
    </row>
    <row r="504" spans="1:5" ht="12.75">
      <c r="A504" s="6" t="s">
        <v>465</v>
      </c>
      <c r="B504" s="7">
        <v>240</v>
      </c>
      <c r="C504" s="1092"/>
      <c r="D504" s="259"/>
      <c r="E504" s="259"/>
    </row>
    <row r="505" spans="1:5" ht="12.75">
      <c r="A505" s="6" t="s">
        <v>466</v>
      </c>
      <c r="B505" s="7">
        <v>240</v>
      </c>
      <c r="C505" s="1092"/>
      <c r="D505" s="259"/>
      <c r="E505" s="259"/>
    </row>
    <row r="506" spans="1:5" ht="12.75">
      <c r="A506" s="6" t="s">
        <v>467</v>
      </c>
      <c r="B506" s="7">
        <v>240</v>
      </c>
      <c r="C506" s="1092"/>
      <c r="D506" s="259"/>
      <c r="E506" s="259"/>
    </row>
    <row r="507" spans="1:5" ht="12.75">
      <c r="A507" s="6" t="s">
        <v>468</v>
      </c>
      <c r="B507" s="7">
        <v>240</v>
      </c>
      <c r="C507" s="1092"/>
      <c r="D507" s="259"/>
      <c r="E507" s="259"/>
    </row>
    <row r="508" spans="1:5" ht="12.75">
      <c r="A508" s="6" t="s">
        <v>469</v>
      </c>
      <c r="B508" s="7">
        <v>240</v>
      </c>
      <c r="C508" s="1092"/>
      <c r="D508" s="259"/>
      <c r="E508" s="259"/>
    </row>
    <row r="509" spans="1:5" ht="12.75">
      <c r="A509" s="6" t="s">
        <v>470</v>
      </c>
      <c r="B509" s="7">
        <v>240</v>
      </c>
      <c r="C509" s="1092"/>
      <c r="D509" s="259"/>
      <c r="E509" s="259"/>
    </row>
    <row r="510" spans="1:5" ht="12.75">
      <c r="A510" s="6" t="s">
        <v>471</v>
      </c>
      <c r="B510" s="7">
        <v>240</v>
      </c>
      <c r="C510" s="1092"/>
      <c r="D510" s="259"/>
      <c r="E510" s="259"/>
    </row>
    <row r="511" spans="1:5" ht="12.75">
      <c r="A511" s="6" t="s">
        <v>472</v>
      </c>
      <c r="B511" s="7">
        <v>240</v>
      </c>
      <c r="C511" s="1092"/>
      <c r="D511" s="259"/>
      <c r="E511" s="259"/>
    </row>
    <row r="512" spans="1:5" ht="12.75">
      <c r="A512" s="6" t="s">
        <v>473</v>
      </c>
      <c r="B512" s="7">
        <v>270</v>
      </c>
      <c r="C512" s="1092"/>
      <c r="D512" s="259"/>
      <c r="E512" s="259"/>
    </row>
    <row r="513" spans="1:5" ht="12.75">
      <c r="A513" s="6" t="s">
        <v>474</v>
      </c>
      <c r="B513" s="7">
        <v>270</v>
      </c>
      <c r="C513" s="1092"/>
      <c r="D513" s="259"/>
      <c r="E513" s="259"/>
    </row>
    <row r="514" spans="1:5" ht="12.75">
      <c r="A514" s="6" t="s">
        <v>475</v>
      </c>
      <c r="B514" s="7">
        <v>270</v>
      </c>
      <c r="C514" s="1092"/>
      <c r="D514" s="259"/>
      <c r="E514" s="259"/>
    </row>
    <row r="515" spans="1:5" ht="12.75">
      <c r="A515" s="6" t="s">
        <v>476</v>
      </c>
      <c r="B515" s="7">
        <v>270</v>
      </c>
      <c r="C515" s="1092"/>
      <c r="D515" s="259"/>
      <c r="E515" s="259"/>
    </row>
    <row r="516" spans="1:5" ht="12.75">
      <c r="A516" s="6" t="s">
        <v>477</v>
      </c>
      <c r="B516" s="7">
        <v>270</v>
      </c>
      <c r="C516" s="1092"/>
      <c r="D516" s="259"/>
      <c r="E516" s="259"/>
    </row>
    <row r="517" spans="1:5" ht="12.75">
      <c r="A517" s="6" t="s">
        <v>478</v>
      </c>
      <c r="B517" s="7">
        <v>270</v>
      </c>
      <c r="C517" s="1092"/>
      <c r="D517" s="259"/>
      <c r="E517" s="259"/>
    </row>
    <row r="518" spans="1:5" ht="12.75">
      <c r="A518" s="6" t="s">
        <v>479</v>
      </c>
      <c r="B518" s="7">
        <v>270</v>
      </c>
      <c r="C518" s="1092"/>
      <c r="D518" s="259"/>
      <c r="E518" s="259"/>
    </row>
    <row r="519" spans="1:5" ht="12.75">
      <c r="A519" s="6" t="s">
        <v>480</v>
      </c>
      <c r="B519" s="7">
        <v>270</v>
      </c>
      <c r="C519" s="1092"/>
      <c r="D519" s="259"/>
      <c r="E519" s="259"/>
    </row>
    <row r="520" spans="1:5" ht="12.75">
      <c r="A520" s="6" t="s">
        <v>481</v>
      </c>
      <c r="B520" s="7">
        <v>270</v>
      </c>
      <c r="C520" s="1092"/>
      <c r="D520" s="259"/>
      <c r="E520" s="259"/>
    </row>
    <row r="521" spans="1:5" ht="12.75">
      <c r="A521" s="6" t="s">
        <v>482</v>
      </c>
      <c r="B521" s="7">
        <v>270</v>
      </c>
      <c r="C521" s="1092"/>
      <c r="D521" s="259"/>
      <c r="E521" s="259"/>
    </row>
    <row r="522" spans="1:5" ht="12.75">
      <c r="A522" s="6" t="s">
        <v>483</v>
      </c>
      <c r="B522" s="7">
        <v>270</v>
      </c>
      <c r="C522" s="1092"/>
      <c r="D522" s="259"/>
      <c r="E522" s="259"/>
    </row>
    <row r="523" spans="1:5" ht="12.75">
      <c r="A523" s="6" t="s">
        <v>484</v>
      </c>
      <c r="B523" s="7">
        <v>270</v>
      </c>
      <c r="C523" s="1092"/>
      <c r="D523" s="259"/>
      <c r="E523" s="259"/>
    </row>
    <row r="524" spans="1:5" ht="12.75">
      <c r="A524" s="6" t="s">
        <v>485</v>
      </c>
      <c r="B524" s="7">
        <v>270</v>
      </c>
      <c r="C524" s="1092"/>
      <c r="D524" s="259"/>
      <c r="E524" s="259"/>
    </row>
    <row r="525" spans="1:5" ht="12.75">
      <c r="A525" s="6" t="s">
        <v>486</v>
      </c>
      <c r="B525" s="7">
        <v>270</v>
      </c>
      <c r="C525" s="1092"/>
      <c r="D525" s="259"/>
      <c r="E525" s="259"/>
    </row>
    <row r="526" spans="1:5" ht="12.75">
      <c r="A526" s="6" t="s">
        <v>487</v>
      </c>
      <c r="B526" s="7">
        <v>270</v>
      </c>
      <c r="C526" s="1092"/>
      <c r="D526" s="259"/>
      <c r="E526" s="259"/>
    </row>
    <row r="527" spans="1:5" ht="12.75">
      <c r="A527" s="6" t="s">
        <v>488</v>
      </c>
      <c r="B527" s="7">
        <v>270</v>
      </c>
      <c r="C527" s="1092"/>
      <c r="D527" s="259"/>
      <c r="E527" s="259"/>
    </row>
    <row r="528" spans="1:5" ht="12.75">
      <c r="A528" s="6" t="s">
        <v>489</v>
      </c>
      <c r="B528" s="7">
        <v>300</v>
      </c>
      <c r="C528" s="1092"/>
      <c r="D528" s="259"/>
      <c r="E528" s="259"/>
    </row>
    <row r="529" spans="1:5" ht="12.75">
      <c r="A529" s="6" t="s">
        <v>490</v>
      </c>
      <c r="B529" s="7">
        <v>300</v>
      </c>
      <c r="C529" s="1092"/>
      <c r="D529" s="259"/>
      <c r="E529" s="259"/>
    </row>
    <row r="530" spans="1:5" ht="12.75">
      <c r="A530" s="6" t="s">
        <v>491</v>
      </c>
      <c r="B530" s="7">
        <v>300</v>
      </c>
      <c r="C530" s="1092"/>
      <c r="D530" s="259"/>
      <c r="E530" s="259"/>
    </row>
    <row r="531" spans="1:5" ht="12.75">
      <c r="A531" s="6" t="s">
        <v>492</v>
      </c>
      <c r="B531" s="7">
        <v>300</v>
      </c>
      <c r="C531" s="1092"/>
      <c r="D531" s="259"/>
      <c r="E531" s="259"/>
    </row>
    <row r="532" spans="1:5" ht="12.75">
      <c r="A532" s="6" t="s">
        <v>493</v>
      </c>
      <c r="B532" s="7">
        <v>300</v>
      </c>
      <c r="C532" s="1092"/>
      <c r="D532" s="259"/>
      <c r="E532" s="259"/>
    </row>
    <row r="533" spans="1:5" ht="12.75">
      <c r="A533" s="6" t="s">
        <v>494</v>
      </c>
      <c r="B533" s="7">
        <v>300</v>
      </c>
      <c r="C533" s="1092"/>
      <c r="D533" s="259"/>
      <c r="E533" s="259"/>
    </row>
    <row r="534" spans="1:5" ht="12.75">
      <c r="A534" s="6" t="s">
        <v>495</v>
      </c>
      <c r="B534" s="7">
        <v>300</v>
      </c>
      <c r="C534" s="1092"/>
      <c r="D534" s="259"/>
      <c r="E534" s="259"/>
    </row>
    <row r="535" spans="1:5" ht="12.75">
      <c r="A535" s="6" t="s">
        <v>496</v>
      </c>
      <c r="B535" s="7">
        <v>300</v>
      </c>
      <c r="C535" s="1092"/>
      <c r="D535" s="259"/>
      <c r="E535" s="259"/>
    </row>
    <row r="536" spans="1:5" ht="12.75">
      <c r="A536" s="6" t="s">
        <v>497</v>
      </c>
      <c r="B536" s="7">
        <v>300</v>
      </c>
      <c r="C536" s="1092"/>
      <c r="D536" s="259"/>
      <c r="E536" s="259"/>
    </row>
    <row r="537" spans="1:5" ht="12.75">
      <c r="A537" s="6" t="s">
        <v>498</v>
      </c>
      <c r="B537" s="7">
        <v>300</v>
      </c>
      <c r="C537" s="1092"/>
      <c r="D537" s="259"/>
      <c r="E537" s="259"/>
    </row>
    <row r="538" spans="1:5" ht="12.75">
      <c r="A538" s="6" t="s">
        <v>499</v>
      </c>
      <c r="B538" s="7">
        <v>300</v>
      </c>
      <c r="C538" s="1092"/>
      <c r="D538" s="259"/>
      <c r="E538" s="259"/>
    </row>
    <row r="539" spans="1:5" ht="12.75">
      <c r="A539" s="6" t="s">
        <v>500</v>
      </c>
      <c r="B539" s="7">
        <v>300</v>
      </c>
      <c r="C539" s="1092"/>
      <c r="D539" s="259"/>
      <c r="E539" s="259"/>
    </row>
    <row r="540" spans="1:5" ht="12.75">
      <c r="A540" s="6" t="s">
        <v>501</v>
      </c>
      <c r="B540" s="7">
        <v>300</v>
      </c>
      <c r="C540" s="1092"/>
      <c r="D540" s="259"/>
      <c r="E540" s="259"/>
    </row>
    <row r="541" spans="1:5" ht="12.75">
      <c r="A541" s="6" t="s">
        <v>502</v>
      </c>
      <c r="B541" s="7">
        <v>300</v>
      </c>
      <c r="C541" s="1092"/>
      <c r="D541" s="259"/>
      <c r="E541" s="259"/>
    </row>
    <row r="542" spans="1:5" ht="12.75">
      <c r="A542" s="6" t="s">
        <v>503</v>
      </c>
      <c r="B542" s="7">
        <v>300</v>
      </c>
      <c r="C542" s="1092"/>
      <c r="D542" s="259"/>
      <c r="E542" s="259"/>
    </row>
    <row r="543" spans="1:5" ht="12.75">
      <c r="A543" s="6" t="s">
        <v>504</v>
      </c>
      <c r="B543" s="7">
        <v>300</v>
      </c>
      <c r="C543" s="1092"/>
      <c r="D543" s="259"/>
      <c r="E543" s="259"/>
    </row>
    <row r="544" spans="1:5" ht="12.75">
      <c r="A544" s="6" t="s">
        <v>1461</v>
      </c>
      <c r="B544" s="7">
        <v>330</v>
      </c>
      <c r="C544" s="1092"/>
      <c r="D544" s="260"/>
      <c r="E544" s="259"/>
    </row>
    <row r="545" spans="1:5" ht="12.75">
      <c r="A545" s="6" t="s">
        <v>1462</v>
      </c>
      <c r="B545" s="7">
        <v>330</v>
      </c>
      <c r="C545" s="1092"/>
      <c r="D545" s="260"/>
      <c r="E545" s="259"/>
    </row>
    <row r="546" spans="1:5" ht="12.75">
      <c r="A546" s="6" t="s">
        <v>1463</v>
      </c>
      <c r="B546" s="7">
        <v>330</v>
      </c>
      <c r="C546" s="1092"/>
      <c r="D546" s="260"/>
      <c r="E546" s="259"/>
    </row>
    <row r="547" spans="1:5" ht="12.75">
      <c r="A547" s="6" t="s">
        <v>1464</v>
      </c>
      <c r="B547" s="7">
        <v>330</v>
      </c>
      <c r="C547" s="1092"/>
      <c r="D547" s="260"/>
      <c r="E547" s="259"/>
    </row>
    <row r="548" spans="1:5" ht="12.75">
      <c r="A548" s="6" t="s">
        <v>1465</v>
      </c>
      <c r="B548" s="7">
        <v>330</v>
      </c>
      <c r="C548" s="1092"/>
      <c r="D548" s="260"/>
      <c r="E548" s="259"/>
    </row>
    <row r="549" spans="1:5" ht="12.75">
      <c r="A549" s="6" t="s">
        <v>1466</v>
      </c>
      <c r="B549" s="7">
        <v>330</v>
      </c>
      <c r="C549" s="1092"/>
      <c r="D549" s="260"/>
      <c r="E549" s="259"/>
    </row>
    <row r="550" spans="1:5" ht="12.75">
      <c r="A550" s="6" t="s">
        <v>1467</v>
      </c>
      <c r="B550" s="7">
        <v>330</v>
      </c>
      <c r="C550" s="1092"/>
      <c r="D550" s="260"/>
      <c r="E550" s="259"/>
    </row>
    <row r="551" spans="1:5" ht="12.75">
      <c r="A551" s="6" t="s">
        <v>1468</v>
      </c>
      <c r="B551" s="7">
        <v>330</v>
      </c>
      <c r="C551" s="1092"/>
      <c r="D551" s="260"/>
      <c r="E551" s="259"/>
    </row>
    <row r="552" spans="1:5" ht="12.75">
      <c r="A552" s="6" t="s">
        <v>1469</v>
      </c>
      <c r="B552" s="7">
        <v>330</v>
      </c>
      <c r="C552" s="1092"/>
      <c r="D552" s="260"/>
      <c r="E552" s="259"/>
    </row>
    <row r="553" spans="1:5" ht="12.75">
      <c r="A553" s="6" t="s">
        <v>1470</v>
      </c>
      <c r="B553" s="7">
        <v>330</v>
      </c>
      <c r="C553" s="1092"/>
      <c r="D553" s="260"/>
      <c r="E553" s="259"/>
    </row>
    <row r="554" spans="1:5" ht="12.75">
      <c r="A554" s="6" t="s">
        <v>1471</v>
      </c>
      <c r="B554" s="7">
        <v>330</v>
      </c>
      <c r="C554" s="1092"/>
      <c r="D554" s="260"/>
      <c r="E554" s="259"/>
    </row>
    <row r="555" spans="1:5" ht="12.75">
      <c r="A555" s="6" t="s">
        <v>1472</v>
      </c>
      <c r="B555" s="7">
        <v>330</v>
      </c>
      <c r="C555" s="1092"/>
      <c r="D555" s="260"/>
      <c r="E555" s="259"/>
    </row>
    <row r="556" spans="1:5" ht="12.75">
      <c r="A556" s="6" t="s">
        <v>1473</v>
      </c>
      <c r="B556" s="7">
        <v>330</v>
      </c>
      <c r="C556" s="1092"/>
      <c r="D556" s="260"/>
      <c r="E556" s="259"/>
    </row>
    <row r="557" spans="1:5" ht="12.75">
      <c r="A557" s="6" t="s">
        <v>1474</v>
      </c>
      <c r="B557" s="7">
        <v>330</v>
      </c>
      <c r="C557" s="1092"/>
      <c r="D557" s="260"/>
      <c r="E557" s="259"/>
    </row>
    <row r="558" spans="1:5" ht="12.75">
      <c r="A558" s="6" t="s">
        <v>1475</v>
      </c>
      <c r="B558" s="7">
        <v>330</v>
      </c>
      <c r="C558" s="1092"/>
      <c r="D558" s="260"/>
      <c r="E558" s="259"/>
    </row>
    <row r="559" spans="1:5" ht="12.75">
      <c r="A559" s="6" t="s">
        <v>1460</v>
      </c>
      <c r="B559" s="7">
        <v>330</v>
      </c>
      <c r="C559" s="1092"/>
      <c r="D559" s="260"/>
      <c r="E559" s="259"/>
    </row>
    <row r="560" spans="1:5" ht="12.75">
      <c r="A560" s="6" t="s">
        <v>505</v>
      </c>
      <c r="B560" s="7">
        <v>210</v>
      </c>
      <c r="C560" s="1092"/>
      <c r="D560" s="259"/>
      <c r="E560" s="259"/>
    </row>
    <row r="561" spans="1:5" ht="12.75">
      <c r="A561" s="6" t="s">
        <v>506</v>
      </c>
      <c r="B561" s="7">
        <v>210</v>
      </c>
      <c r="C561" s="1092"/>
      <c r="D561" s="259"/>
      <c r="E561" s="259"/>
    </row>
    <row r="562" spans="1:5" ht="12.75">
      <c r="A562" s="6" t="s">
        <v>507</v>
      </c>
      <c r="B562" s="7">
        <v>210</v>
      </c>
      <c r="C562" s="1092"/>
      <c r="D562" s="259"/>
      <c r="E562" s="259"/>
    </row>
    <row r="563" spans="1:5" ht="12.75">
      <c r="A563" s="6" t="s">
        <v>508</v>
      </c>
      <c r="B563" s="7">
        <v>210</v>
      </c>
      <c r="C563" s="1092"/>
      <c r="D563" s="259"/>
      <c r="E563" s="259"/>
    </row>
    <row r="564" spans="1:5" ht="12.75">
      <c r="A564" s="6" t="s">
        <v>509</v>
      </c>
      <c r="B564" s="7">
        <v>210</v>
      </c>
      <c r="C564" s="1092"/>
      <c r="D564" s="259"/>
      <c r="E564" s="259"/>
    </row>
    <row r="565" spans="1:5" ht="12.75">
      <c r="A565" s="6" t="s">
        <v>510</v>
      </c>
      <c r="B565" s="7">
        <v>210</v>
      </c>
      <c r="C565" s="1092"/>
      <c r="D565" s="259"/>
      <c r="E565" s="259"/>
    </row>
    <row r="566" spans="1:5" ht="12.75">
      <c r="A566" s="6" t="s">
        <v>511</v>
      </c>
      <c r="B566" s="7">
        <v>210</v>
      </c>
      <c r="C566" s="1092"/>
      <c r="D566" s="259"/>
      <c r="E566" s="259"/>
    </row>
    <row r="567" spans="1:5" ht="12.75">
      <c r="A567" s="6" t="s">
        <v>512</v>
      </c>
      <c r="B567" s="7">
        <v>210</v>
      </c>
      <c r="C567" s="1092"/>
      <c r="D567" s="259"/>
      <c r="E567" s="259"/>
    </row>
    <row r="568" spans="1:5" ht="12.75">
      <c r="A568" s="6" t="s">
        <v>513</v>
      </c>
      <c r="B568" s="7">
        <v>210</v>
      </c>
      <c r="C568" s="1092"/>
      <c r="D568" s="259"/>
      <c r="E568" s="259"/>
    </row>
    <row r="569" spans="1:5" ht="12.75">
      <c r="A569" s="6" t="s">
        <v>514</v>
      </c>
      <c r="B569" s="7">
        <v>210</v>
      </c>
      <c r="C569" s="1092"/>
      <c r="D569" s="259"/>
      <c r="E569" s="259"/>
    </row>
    <row r="570" spans="1:5" ht="12.75">
      <c r="A570" s="6" t="s">
        <v>515</v>
      </c>
      <c r="B570" s="7">
        <v>210</v>
      </c>
      <c r="C570" s="1092"/>
      <c r="D570" s="259"/>
      <c r="E570" s="259"/>
    </row>
    <row r="571" spans="1:5" ht="12.75">
      <c r="A571" s="6" t="s">
        <v>516</v>
      </c>
      <c r="B571" s="7">
        <v>210</v>
      </c>
      <c r="C571" s="1092"/>
      <c r="D571" s="259"/>
      <c r="E571" s="259"/>
    </row>
    <row r="572" spans="1:5" ht="12.75">
      <c r="A572" s="6" t="s">
        <v>517</v>
      </c>
      <c r="B572" s="7">
        <v>210</v>
      </c>
      <c r="C572" s="1092"/>
      <c r="D572" s="259"/>
      <c r="E572" s="259"/>
    </row>
    <row r="573" spans="1:5" ht="12.75">
      <c r="A573" s="6" t="s">
        <v>518</v>
      </c>
      <c r="B573" s="7">
        <v>210</v>
      </c>
      <c r="C573" s="1092"/>
      <c r="D573" s="259"/>
      <c r="E573" s="259"/>
    </row>
    <row r="574" spans="1:5" ht="12.75">
      <c r="A574" s="6" t="s">
        <v>519</v>
      </c>
      <c r="B574" s="7">
        <v>210</v>
      </c>
      <c r="C574" s="1092"/>
      <c r="D574" s="259"/>
      <c r="E574" s="259"/>
    </row>
    <row r="575" spans="1:5" ht="12.75">
      <c r="A575" s="6" t="s">
        <v>520</v>
      </c>
      <c r="B575" s="7">
        <v>210</v>
      </c>
      <c r="C575" s="1092"/>
      <c r="D575" s="259"/>
      <c r="E575" s="259"/>
    </row>
    <row r="576" spans="1:5" ht="12.75">
      <c r="A576" s="6" t="s">
        <v>521</v>
      </c>
      <c r="B576" s="7">
        <v>240</v>
      </c>
      <c r="C576" s="1092"/>
      <c r="D576" s="259"/>
      <c r="E576" s="259"/>
    </row>
    <row r="577" spans="1:5" ht="12.75">
      <c r="A577" s="6" t="s">
        <v>522</v>
      </c>
      <c r="B577" s="7">
        <v>240</v>
      </c>
      <c r="C577" s="1092"/>
      <c r="D577" s="259"/>
      <c r="E577" s="259"/>
    </row>
    <row r="578" spans="1:5" ht="12.75">
      <c r="A578" s="6" t="s">
        <v>523</v>
      </c>
      <c r="B578" s="7">
        <v>240</v>
      </c>
      <c r="C578" s="1092"/>
      <c r="D578" s="259"/>
      <c r="E578" s="259"/>
    </row>
    <row r="579" spans="1:5" ht="12.75">
      <c r="A579" s="6" t="s">
        <v>524</v>
      </c>
      <c r="B579" s="7">
        <v>240</v>
      </c>
      <c r="C579" s="1092"/>
      <c r="D579" s="259"/>
      <c r="E579" s="259"/>
    </row>
    <row r="580" spans="1:5" ht="12.75">
      <c r="A580" s="6" t="s">
        <v>525</v>
      </c>
      <c r="B580" s="7">
        <v>240</v>
      </c>
      <c r="C580" s="1092"/>
      <c r="D580" s="259"/>
      <c r="E580" s="259"/>
    </row>
    <row r="581" spans="1:5" ht="12.75">
      <c r="A581" s="6" t="s">
        <v>526</v>
      </c>
      <c r="B581" s="7">
        <v>240</v>
      </c>
      <c r="C581" s="1092"/>
      <c r="D581" s="259"/>
      <c r="E581" s="259"/>
    </row>
    <row r="582" spans="1:5" ht="12.75">
      <c r="A582" s="6" t="s">
        <v>527</v>
      </c>
      <c r="B582" s="7">
        <v>240</v>
      </c>
      <c r="C582" s="1092"/>
      <c r="D582" s="259"/>
      <c r="E582" s="259"/>
    </row>
    <row r="583" spans="1:5" ht="12.75">
      <c r="A583" s="6" t="s">
        <v>528</v>
      </c>
      <c r="B583" s="7">
        <v>240</v>
      </c>
      <c r="C583" s="1092"/>
      <c r="D583" s="259"/>
      <c r="E583" s="259"/>
    </row>
    <row r="584" spans="1:5" ht="12.75">
      <c r="A584" s="6" t="s">
        <v>529</v>
      </c>
      <c r="B584" s="7">
        <v>240</v>
      </c>
      <c r="C584" s="1092"/>
      <c r="D584" s="259"/>
      <c r="E584" s="259"/>
    </row>
    <row r="585" spans="1:5" ht="12.75">
      <c r="A585" s="6" t="s">
        <v>530</v>
      </c>
      <c r="B585" s="7">
        <v>240</v>
      </c>
      <c r="C585" s="1092"/>
      <c r="D585" s="259"/>
      <c r="E585" s="259"/>
    </row>
    <row r="586" spans="1:5" ht="12.75">
      <c r="A586" s="6" t="s">
        <v>531</v>
      </c>
      <c r="B586" s="7">
        <v>240</v>
      </c>
      <c r="C586" s="1092"/>
      <c r="D586" s="259"/>
      <c r="E586" s="259"/>
    </row>
    <row r="587" spans="1:5" ht="12.75">
      <c r="A587" s="6" t="s">
        <v>532</v>
      </c>
      <c r="B587" s="7">
        <v>240</v>
      </c>
      <c r="C587" s="1092"/>
      <c r="D587" s="259"/>
      <c r="E587" s="259"/>
    </row>
    <row r="588" spans="1:5" ht="12.75">
      <c r="A588" s="6" t="s">
        <v>533</v>
      </c>
      <c r="B588" s="7">
        <v>240</v>
      </c>
      <c r="C588" s="1092"/>
      <c r="D588" s="259"/>
      <c r="E588" s="259"/>
    </row>
    <row r="589" spans="1:5" ht="12.75">
      <c r="A589" s="6" t="s">
        <v>534</v>
      </c>
      <c r="B589" s="7">
        <v>240</v>
      </c>
      <c r="C589" s="1092"/>
      <c r="D589" s="259"/>
      <c r="E589" s="259"/>
    </row>
    <row r="590" spans="1:5" ht="12.75">
      <c r="A590" s="6" t="s">
        <v>535</v>
      </c>
      <c r="B590" s="7">
        <v>240</v>
      </c>
      <c r="C590" s="1092"/>
      <c r="D590" s="259"/>
      <c r="E590" s="259"/>
    </row>
    <row r="591" spans="1:5" ht="12.75">
      <c r="A591" s="6" t="s">
        <v>536</v>
      </c>
      <c r="B591" s="7">
        <v>240</v>
      </c>
      <c r="C591" s="1092"/>
      <c r="D591" s="259"/>
      <c r="E591" s="259"/>
    </row>
    <row r="592" spans="1:5" ht="12.75">
      <c r="A592" s="6" t="s">
        <v>537</v>
      </c>
      <c r="B592" s="7">
        <v>270</v>
      </c>
      <c r="C592" s="1092"/>
      <c r="D592" s="259"/>
      <c r="E592" s="259"/>
    </row>
    <row r="593" spans="1:5" ht="12.75">
      <c r="A593" s="6" t="s">
        <v>538</v>
      </c>
      <c r="B593" s="7">
        <v>270</v>
      </c>
      <c r="C593" s="1092"/>
      <c r="D593" s="259"/>
      <c r="E593" s="259"/>
    </row>
    <row r="594" spans="1:5" ht="12.75">
      <c r="A594" s="6" t="s">
        <v>539</v>
      </c>
      <c r="B594" s="7">
        <v>270</v>
      </c>
      <c r="C594" s="1092"/>
      <c r="D594" s="259"/>
      <c r="E594" s="259"/>
    </row>
    <row r="595" spans="1:5" ht="12.75">
      <c r="A595" s="6" t="s">
        <v>540</v>
      </c>
      <c r="B595" s="7">
        <v>270</v>
      </c>
      <c r="C595" s="1092"/>
      <c r="D595" s="259"/>
      <c r="E595" s="259"/>
    </row>
    <row r="596" spans="1:5" ht="12.75">
      <c r="A596" s="6" t="s">
        <v>541</v>
      </c>
      <c r="B596" s="7">
        <v>270</v>
      </c>
      <c r="C596" s="1092"/>
      <c r="D596" s="259"/>
      <c r="E596" s="259"/>
    </row>
    <row r="597" spans="1:5" ht="12.75">
      <c r="A597" s="6" t="s">
        <v>542</v>
      </c>
      <c r="B597" s="7">
        <v>270</v>
      </c>
      <c r="C597" s="1092"/>
      <c r="D597" s="259"/>
      <c r="E597" s="259"/>
    </row>
    <row r="598" spans="1:5" ht="12.75">
      <c r="A598" s="6" t="s">
        <v>543</v>
      </c>
      <c r="B598" s="7">
        <v>270</v>
      </c>
      <c r="C598" s="1092"/>
      <c r="D598" s="259"/>
      <c r="E598" s="259"/>
    </row>
    <row r="599" spans="1:5" ht="12.75">
      <c r="A599" s="6" t="s">
        <v>544</v>
      </c>
      <c r="B599" s="7">
        <v>270</v>
      </c>
      <c r="C599" s="1092"/>
      <c r="D599" s="259"/>
      <c r="E599" s="259"/>
    </row>
    <row r="600" spans="1:5" ht="12.75">
      <c r="A600" s="6" t="s">
        <v>545</v>
      </c>
      <c r="B600" s="7">
        <v>270</v>
      </c>
      <c r="C600" s="1092"/>
      <c r="D600" s="259"/>
      <c r="E600" s="259"/>
    </row>
    <row r="601" spans="1:5" ht="12.75">
      <c r="A601" s="6" t="s">
        <v>546</v>
      </c>
      <c r="B601" s="7">
        <v>270</v>
      </c>
      <c r="C601" s="1092"/>
      <c r="D601" s="259"/>
      <c r="E601" s="259"/>
    </row>
    <row r="602" spans="1:5" ht="12.75">
      <c r="A602" s="6" t="s">
        <v>547</v>
      </c>
      <c r="B602" s="7">
        <v>270</v>
      </c>
      <c r="C602" s="1092"/>
      <c r="D602" s="259"/>
      <c r="E602" s="259"/>
    </row>
    <row r="603" spans="1:5" ht="12.75">
      <c r="A603" s="6" t="s">
        <v>548</v>
      </c>
      <c r="B603" s="7">
        <v>270</v>
      </c>
      <c r="C603" s="1092"/>
      <c r="D603" s="259"/>
      <c r="E603" s="259"/>
    </row>
    <row r="604" spans="1:5" ht="12.75">
      <c r="A604" s="6" t="s">
        <v>549</v>
      </c>
      <c r="B604" s="7">
        <v>270</v>
      </c>
      <c r="C604" s="1092"/>
      <c r="D604" s="259"/>
      <c r="E604" s="259"/>
    </row>
    <row r="605" spans="1:5" ht="12.75">
      <c r="A605" s="6" t="s">
        <v>550</v>
      </c>
      <c r="B605" s="7">
        <v>270</v>
      </c>
      <c r="C605" s="1092"/>
      <c r="D605" s="259"/>
      <c r="E605" s="259"/>
    </row>
    <row r="606" spans="1:5" ht="12.75">
      <c r="A606" s="6" t="s">
        <v>551</v>
      </c>
      <c r="B606" s="7">
        <v>270</v>
      </c>
      <c r="C606" s="1092"/>
      <c r="D606" s="259"/>
      <c r="E606" s="259"/>
    </row>
    <row r="607" spans="1:5" ht="12.75">
      <c r="A607" s="6" t="s">
        <v>552</v>
      </c>
      <c r="B607" s="7">
        <v>270</v>
      </c>
      <c r="C607" s="1092"/>
      <c r="D607" s="259"/>
      <c r="E607" s="259"/>
    </row>
    <row r="608" spans="1:5" ht="12.75">
      <c r="A608" s="6" t="s">
        <v>553</v>
      </c>
      <c r="B608" s="7">
        <v>300</v>
      </c>
      <c r="C608" s="1092"/>
      <c r="D608" s="259"/>
      <c r="E608" s="259"/>
    </row>
    <row r="609" spans="1:5" ht="12.75">
      <c r="A609" s="6" t="s">
        <v>554</v>
      </c>
      <c r="B609" s="7">
        <v>300</v>
      </c>
      <c r="C609" s="1092"/>
      <c r="D609" s="259"/>
      <c r="E609" s="259"/>
    </row>
    <row r="610" spans="1:5" ht="12.75">
      <c r="A610" s="6" t="s">
        <v>555</v>
      </c>
      <c r="B610" s="7">
        <v>300</v>
      </c>
      <c r="C610" s="1092"/>
      <c r="D610" s="259"/>
      <c r="E610" s="259"/>
    </row>
    <row r="611" spans="1:5" ht="12.75">
      <c r="A611" s="6" t="s">
        <v>556</v>
      </c>
      <c r="B611" s="7">
        <v>300</v>
      </c>
      <c r="C611" s="1092"/>
      <c r="D611" s="259"/>
      <c r="E611" s="259"/>
    </row>
    <row r="612" spans="1:5" ht="12.75">
      <c r="A612" s="6" t="s">
        <v>557</v>
      </c>
      <c r="B612" s="7">
        <v>300</v>
      </c>
      <c r="C612" s="1092"/>
      <c r="D612" s="259"/>
      <c r="E612" s="259"/>
    </row>
    <row r="613" spans="1:5" ht="12.75">
      <c r="A613" s="6" t="s">
        <v>558</v>
      </c>
      <c r="B613" s="7">
        <v>300</v>
      </c>
      <c r="C613" s="1092"/>
      <c r="D613" s="259"/>
      <c r="E613" s="259"/>
    </row>
    <row r="614" spans="1:5" ht="12.75">
      <c r="A614" s="6" t="s">
        <v>559</v>
      </c>
      <c r="B614" s="7">
        <v>300</v>
      </c>
      <c r="C614" s="1092"/>
      <c r="D614" s="259"/>
      <c r="E614" s="259"/>
    </row>
    <row r="615" spans="1:5" ht="12.75">
      <c r="A615" s="6" t="s">
        <v>560</v>
      </c>
      <c r="B615" s="7">
        <v>300</v>
      </c>
      <c r="C615" s="1092"/>
      <c r="D615" s="259"/>
      <c r="E615" s="259"/>
    </row>
    <row r="616" spans="1:5" ht="12.75">
      <c r="A616" s="6" t="s">
        <v>561</v>
      </c>
      <c r="B616" s="7">
        <v>300</v>
      </c>
      <c r="C616" s="1092"/>
      <c r="D616" s="259"/>
      <c r="E616" s="259"/>
    </row>
    <row r="617" spans="1:5" ht="12.75">
      <c r="A617" s="6" t="s">
        <v>562</v>
      </c>
      <c r="B617" s="7">
        <v>300</v>
      </c>
      <c r="C617" s="1092"/>
      <c r="D617" s="259"/>
      <c r="E617" s="259"/>
    </row>
    <row r="618" spans="1:5" ht="12.75">
      <c r="A618" s="6" t="s">
        <v>563</v>
      </c>
      <c r="B618" s="7">
        <v>300</v>
      </c>
      <c r="C618" s="1092"/>
      <c r="D618" s="259"/>
      <c r="E618" s="259"/>
    </row>
    <row r="619" spans="1:5" ht="12.75">
      <c r="A619" s="6" t="s">
        <v>564</v>
      </c>
      <c r="B619" s="7">
        <v>300</v>
      </c>
      <c r="C619" s="1092"/>
      <c r="D619" s="259"/>
      <c r="E619" s="259"/>
    </row>
    <row r="620" spans="1:5" ht="12.75">
      <c r="A620" s="6" t="s">
        <v>565</v>
      </c>
      <c r="B620" s="7">
        <v>300</v>
      </c>
      <c r="C620" s="1092"/>
      <c r="D620" s="259"/>
      <c r="E620" s="259"/>
    </row>
    <row r="621" spans="1:5" ht="12.75">
      <c r="A621" s="6" t="s">
        <v>566</v>
      </c>
      <c r="B621" s="7">
        <v>300</v>
      </c>
      <c r="C621" s="1092"/>
      <c r="D621" s="259"/>
      <c r="E621" s="259"/>
    </row>
    <row r="622" spans="1:5" ht="12.75">
      <c r="A622" s="6" t="s">
        <v>567</v>
      </c>
      <c r="B622" s="7">
        <v>300</v>
      </c>
      <c r="C622" s="1092"/>
      <c r="D622" s="259"/>
      <c r="E622" s="259"/>
    </row>
    <row r="623" spans="1:5" ht="12.75">
      <c r="A623" s="6" t="s">
        <v>568</v>
      </c>
      <c r="B623" s="7">
        <v>300</v>
      </c>
      <c r="C623" s="1092"/>
      <c r="D623" s="259"/>
      <c r="E623" s="259"/>
    </row>
    <row r="624" spans="1:5" ht="12.75">
      <c r="A624" s="6" t="s">
        <v>569</v>
      </c>
      <c r="B624" s="7">
        <v>300</v>
      </c>
      <c r="C624" s="1092"/>
      <c r="D624" s="259"/>
      <c r="E624" s="259"/>
    </row>
    <row r="625" spans="1:5" ht="12.75">
      <c r="A625" s="6" t="s">
        <v>570</v>
      </c>
      <c r="B625" s="7">
        <v>300</v>
      </c>
      <c r="C625" s="1092"/>
      <c r="D625" s="259"/>
      <c r="E625" s="259"/>
    </row>
    <row r="626" spans="1:5" ht="12.75">
      <c r="A626" s="6" t="s">
        <v>571</v>
      </c>
      <c r="B626" s="7">
        <v>300</v>
      </c>
      <c r="C626" s="1092"/>
      <c r="D626" s="259"/>
      <c r="E626" s="259"/>
    </row>
    <row r="627" spans="1:5" ht="12.75">
      <c r="A627" s="6" t="s">
        <v>86</v>
      </c>
      <c r="B627" s="7">
        <v>300</v>
      </c>
      <c r="C627" s="1092"/>
      <c r="D627" s="259"/>
      <c r="E627" s="259"/>
    </row>
    <row r="628" spans="1:5" ht="12.75">
      <c r="A628" s="6" t="s">
        <v>572</v>
      </c>
      <c r="B628" s="7">
        <v>300</v>
      </c>
      <c r="C628" s="1092"/>
      <c r="D628" s="259"/>
      <c r="E628" s="259"/>
    </row>
    <row r="629" spans="1:5" ht="12.75">
      <c r="A629" s="6" t="s">
        <v>573</v>
      </c>
      <c r="B629" s="7">
        <v>300</v>
      </c>
      <c r="C629" s="1092"/>
      <c r="D629" s="259"/>
      <c r="E629" s="259"/>
    </row>
    <row r="630" spans="1:5" ht="12.75">
      <c r="A630" s="6" t="s">
        <v>574</v>
      </c>
      <c r="B630" s="7">
        <v>300</v>
      </c>
      <c r="C630" s="1092"/>
      <c r="D630" s="259"/>
      <c r="E630" s="259"/>
    </row>
    <row r="631" spans="1:5" ht="12.75">
      <c r="A631" s="6" t="s">
        <v>575</v>
      </c>
      <c r="B631" s="7">
        <v>300</v>
      </c>
      <c r="C631" s="1092"/>
      <c r="D631" s="259"/>
      <c r="E631" s="259"/>
    </row>
    <row r="632" spans="1:5" ht="12.75">
      <c r="A632" s="6" t="s">
        <v>576</v>
      </c>
      <c r="B632" s="7">
        <v>300</v>
      </c>
      <c r="C632" s="1092"/>
      <c r="D632" s="259"/>
      <c r="E632" s="259"/>
    </row>
    <row r="633" spans="1:5" ht="12.75">
      <c r="A633" s="6" t="s">
        <v>577</v>
      </c>
      <c r="B633" s="7">
        <v>300</v>
      </c>
      <c r="C633" s="1092"/>
      <c r="D633" s="259"/>
      <c r="E633" s="259"/>
    </row>
    <row r="634" spans="1:5" ht="12.75">
      <c r="A634" s="6" t="s">
        <v>578</v>
      </c>
      <c r="B634" s="7">
        <v>300</v>
      </c>
      <c r="C634" s="1092"/>
      <c r="D634" s="259"/>
      <c r="E634" s="259"/>
    </row>
    <row r="635" spans="1:5" ht="12.75">
      <c r="A635" s="6" t="s">
        <v>579</v>
      </c>
      <c r="B635" s="7">
        <v>300</v>
      </c>
      <c r="C635" s="1092"/>
      <c r="D635" s="259"/>
      <c r="E635" s="259"/>
    </row>
    <row r="636" spans="1:5" ht="12.75">
      <c r="A636" s="6" t="s">
        <v>580</v>
      </c>
      <c r="B636" s="7">
        <v>300</v>
      </c>
      <c r="C636" s="1092"/>
      <c r="D636" s="259"/>
      <c r="E636" s="259"/>
    </row>
    <row r="637" spans="1:5" ht="12.75">
      <c r="A637" s="6" t="s">
        <v>581</v>
      </c>
      <c r="B637" s="7">
        <v>300</v>
      </c>
      <c r="C637" s="1092"/>
      <c r="D637" s="259"/>
      <c r="E637" s="259"/>
    </row>
    <row r="638" spans="1:5" ht="12.75">
      <c r="A638" s="6" t="s">
        <v>582</v>
      </c>
      <c r="B638" s="7">
        <v>300</v>
      </c>
      <c r="C638" s="1092"/>
      <c r="D638" s="259"/>
      <c r="E638" s="259"/>
    </row>
    <row r="639" spans="1:5" ht="12.75">
      <c r="A639" s="6" t="s">
        <v>583</v>
      </c>
      <c r="B639" s="7">
        <v>300</v>
      </c>
      <c r="C639" s="1092"/>
      <c r="D639" s="259"/>
      <c r="E639" s="259"/>
    </row>
    <row r="640" spans="1:5" ht="12.75">
      <c r="A640" s="6" t="s">
        <v>584</v>
      </c>
      <c r="B640" s="7">
        <v>320</v>
      </c>
      <c r="C640" s="1092"/>
      <c r="D640" s="259"/>
      <c r="E640" s="259"/>
    </row>
    <row r="641" spans="1:5" ht="12.75">
      <c r="A641" s="6" t="s">
        <v>585</v>
      </c>
      <c r="B641" s="7">
        <v>320</v>
      </c>
      <c r="C641" s="1092"/>
      <c r="D641" s="259"/>
      <c r="E641" s="259"/>
    </row>
    <row r="642" spans="1:5" ht="12.75">
      <c r="A642" s="6" t="s">
        <v>586</v>
      </c>
      <c r="B642" s="7">
        <v>320</v>
      </c>
      <c r="C642" s="1092"/>
      <c r="D642" s="259"/>
      <c r="E642" s="259"/>
    </row>
    <row r="643" spans="1:5" ht="12.75">
      <c r="A643" s="6" t="s">
        <v>587</v>
      </c>
      <c r="B643" s="7">
        <v>320</v>
      </c>
      <c r="C643" s="1092"/>
      <c r="D643" s="259"/>
      <c r="E643" s="259"/>
    </row>
    <row r="644" spans="1:5" ht="12.75">
      <c r="A644" s="6" t="s">
        <v>588</v>
      </c>
      <c r="B644" s="7">
        <v>320</v>
      </c>
      <c r="C644" s="1092"/>
      <c r="D644" s="259"/>
      <c r="E644" s="259"/>
    </row>
    <row r="645" spans="1:5" ht="12.75">
      <c r="A645" s="6" t="s">
        <v>589</v>
      </c>
      <c r="B645" s="7">
        <v>320</v>
      </c>
      <c r="C645" s="1092"/>
      <c r="D645" s="259"/>
      <c r="E645" s="259"/>
    </row>
    <row r="646" spans="1:5" ht="12.75">
      <c r="A646" s="6" t="s">
        <v>590</v>
      </c>
      <c r="B646" s="7">
        <v>320</v>
      </c>
      <c r="C646" s="1092"/>
      <c r="D646" s="259"/>
      <c r="E646" s="259"/>
    </row>
    <row r="647" spans="1:5" ht="12.75">
      <c r="A647" s="6" t="s">
        <v>591</v>
      </c>
      <c r="B647" s="7">
        <v>320</v>
      </c>
      <c r="C647" s="1092"/>
      <c r="D647" s="259"/>
      <c r="E647" s="259"/>
    </row>
    <row r="648" spans="1:5" ht="12.75">
      <c r="A648" s="6" t="s">
        <v>592</v>
      </c>
      <c r="B648" s="7">
        <v>320</v>
      </c>
      <c r="C648" s="1092"/>
      <c r="D648" s="259"/>
      <c r="E648" s="259"/>
    </row>
    <row r="649" spans="1:5" ht="12.75">
      <c r="A649" s="6" t="s">
        <v>593</v>
      </c>
      <c r="B649" s="7">
        <v>320</v>
      </c>
      <c r="C649" s="1092"/>
      <c r="D649" s="259"/>
      <c r="E649" s="259"/>
    </row>
    <row r="650" spans="1:5" ht="12.75">
      <c r="A650" s="6" t="s">
        <v>594</v>
      </c>
      <c r="B650" s="7">
        <v>320</v>
      </c>
      <c r="C650" s="1092"/>
      <c r="D650" s="259"/>
      <c r="E650" s="259"/>
    </row>
    <row r="651" spans="1:5" ht="12.75">
      <c r="A651" s="6" t="s">
        <v>595</v>
      </c>
      <c r="B651" s="7">
        <v>320</v>
      </c>
      <c r="C651" s="1092"/>
      <c r="D651" s="259"/>
      <c r="E651" s="259"/>
    </row>
    <row r="652" spans="1:5" ht="12.75">
      <c r="A652" s="6" t="s">
        <v>596</v>
      </c>
      <c r="B652" s="7">
        <v>320</v>
      </c>
      <c r="C652" s="1092"/>
      <c r="D652" s="259"/>
      <c r="E652" s="259"/>
    </row>
    <row r="653" spans="1:5" ht="12.75">
      <c r="A653" s="6" t="s">
        <v>597</v>
      </c>
      <c r="B653" s="7">
        <v>320</v>
      </c>
      <c r="C653" s="1092"/>
      <c r="D653" s="259"/>
      <c r="E653" s="259"/>
    </row>
    <row r="654" spans="1:5" ht="12.75">
      <c r="A654" s="6" t="s">
        <v>598</v>
      </c>
      <c r="B654" s="7">
        <v>320</v>
      </c>
      <c r="C654" s="1092"/>
      <c r="D654" s="259"/>
      <c r="E654" s="259"/>
    </row>
    <row r="655" spans="1:5" ht="12.75">
      <c r="A655" s="6" t="s">
        <v>599</v>
      </c>
      <c r="B655" s="7">
        <v>320</v>
      </c>
      <c r="C655" s="1092"/>
      <c r="D655" s="259"/>
      <c r="E655" s="259"/>
    </row>
    <row r="656" spans="1:5" ht="12.75">
      <c r="A656" s="6" t="s">
        <v>600</v>
      </c>
      <c r="B656" s="7">
        <v>350</v>
      </c>
      <c r="C656" s="1092"/>
      <c r="D656" s="259"/>
      <c r="E656" s="259"/>
    </row>
    <row r="657" spans="1:5" ht="12.75">
      <c r="A657" s="6" t="s">
        <v>601</v>
      </c>
      <c r="B657" s="7">
        <v>350</v>
      </c>
      <c r="C657" s="1092"/>
      <c r="D657" s="259"/>
      <c r="E657" s="259"/>
    </row>
    <row r="658" spans="1:5" ht="12.75">
      <c r="A658" s="6" t="s">
        <v>602</v>
      </c>
      <c r="B658" s="7">
        <v>350</v>
      </c>
      <c r="C658" s="1092"/>
      <c r="D658" s="259"/>
      <c r="E658" s="259"/>
    </row>
    <row r="659" spans="1:5" ht="12.75">
      <c r="A659" s="6" t="s">
        <v>603</v>
      </c>
      <c r="B659" s="7">
        <v>350</v>
      </c>
      <c r="C659" s="1092"/>
      <c r="D659" s="259"/>
      <c r="E659" s="259"/>
    </row>
    <row r="660" spans="1:5" ht="12.75">
      <c r="A660" s="6" t="s">
        <v>604</v>
      </c>
      <c r="B660" s="7">
        <v>350</v>
      </c>
      <c r="C660" s="1092"/>
      <c r="D660" s="259"/>
      <c r="E660" s="259"/>
    </row>
    <row r="661" spans="1:5" ht="12.75">
      <c r="A661" s="6" t="s">
        <v>605</v>
      </c>
      <c r="B661" s="7">
        <v>350</v>
      </c>
      <c r="C661" s="1092"/>
      <c r="D661" s="259"/>
      <c r="E661" s="259"/>
    </row>
    <row r="662" spans="1:5" ht="12.75">
      <c r="A662" s="6" t="s">
        <v>606</v>
      </c>
      <c r="B662" s="7">
        <v>350</v>
      </c>
      <c r="C662" s="1092"/>
      <c r="D662" s="259"/>
      <c r="E662" s="259"/>
    </row>
    <row r="663" spans="1:5" ht="12.75">
      <c r="A663" s="6" t="s">
        <v>607</v>
      </c>
      <c r="B663" s="7">
        <v>350</v>
      </c>
      <c r="C663" s="1092"/>
      <c r="D663" s="259"/>
      <c r="E663" s="259"/>
    </row>
    <row r="664" spans="1:5" ht="12.75">
      <c r="A664" s="6" t="s">
        <v>608</v>
      </c>
      <c r="B664" s="7">
        <v>350</v>
      </c>
      <c r="C664" s="1092"/>
      <c r="D664" s="259"/>
      <c r="E664" s="259"/>
    </row>
    <row r="665" spans="1:5" ht="12.75">
      <c r="A665" s="6" t="s">
        <v>609</v>
      </c>
      <c r="B665" s="7">
        <v>350</v>
      </c>
      <c r="C665" s="1092"/>
      <c r="D665" s="259"/>
      <c r="E665" s="259"/>
    </row>
    <row r="666" spans="1:5" ht="12.75">
      <c r="A666" s="6" t="s">
        <v>610</v>
      </c>
      <c r="B666" s="7">
        <v>350</v>
      </c>
      <c r="C666" s="1092"/>
      <c r="D666" s="259"/>
      <c r="E666" s="259"/>
    </row>
    <row r="667" spans="1:5" ht="12.75">
      <c r="A667" s="6" t="s">
        <v>611</v>
      </c>
      <c r="B667" s="7">
        <v>350</v>
      </c>
      <c r="C667" s="1092"/>
      <c r="D667" s="259"/>
      <c r="E667" s="259"/>
    </row>
    <row r="668" spans="1:5" ht="12.75">
      <c r="A668" s="6" t="s">
        <v>612</v>
      </c>
      <c r="B668" s="7">
        <v>350</v>
      </c>
      <c r="C668" s="1092"/>
      <c r="D668" s="259"/>
      <c r="E668" s="259"/>
    </row>
    <row r="669" spans="1:5" ht="12.75">
      <c r="A669" s="6" t="s">
        <v>613</v>
      </c>
      <c r="B669" s="7">
        <v>350</v>
      </c>
      <c r="C669" s="1092"/>
      <c r="D669" s="259"/>
      <c r="E669" s="259"/>
    </row>
    <row r="670" spans="1:5" ht="12.75">
      <c r="A670" s="6" t="s">
        <v>614</v>
      </c>
      <c r="B670" s="7">
        <v>350</v>
      </c>
      <c r="C670" s="1092"/>
      <c r="D670" s="259"/>
      <c r="E670" s="259"/>
    </row>
    <row r="671" spans="1:5" ht="12.75">
      <c r="A671" s="6" t="s">
        <v>615</v>
      </c>
      <c r="B671" s="7">
        <v>350</v>
      </c>
      <c r="C671" s="1092"/>
      <c r="D671" s="259"/>
      <c r="E671" s="259"/>
    </row>
    <row r="672" spans="1:5" ht="12.75">
      <c r="A672" s="6" t="s">
        <v>616</v>
      </c>
      <c r="B672" s="7">
        <v>380</v>
      </c>
      <c r="C672" s="1092"/>
      <c r="D672" s="259"/>
      <c r="E672" s="259"/>
    </row>
    <row r="673" spans="1:5" ht="12.75">
      <c r="A673" s="6" t="s">
        <v>617</v>
      </c>
      <c r="B673" s="7">
        <v>380</v>
      </c>
      <c r="C673" s="1092"/>
      <c r="D673" s="259"/>
      <c r="E673" s="259"/>
    </row>
    <row r="674" spans="1:5" ht="12.75">
      <c r="A674" s="6" t="s">
        <v>618</v>
      </c>
      <c r="B674" s="7">
        <v>380</v>
      </c>
      <c r="C674" s="1092"/>
      <c r="D674" s="259"/>
      <c r="E674" s="259"/>
    </row>
    <row r="675" spans="1:5" ht="12.75">
      <c r="A675" s="6" t="s">
        <v>619</v>
      </c>
      <c r="B675" s="7">
        <v>380</v>
      </c>
      <c r="C675" s="1092"/>
      <c r="D675" s="259"/>
      <c r="E675" s="259"/>
    </row>
    <row r="676" spans="1:5" ht="12.75">
      <c r="A676" s="6" t="s">
        <v>620</v>
      </c>
      <c r="B676" s="7">
        <v>380</v>
      </c>
      <c r="C676" s="1092"/>
      <c r="D676" s="259"/>
      <c r="E676" s="259"/>
    </row>
    <row r="677" spans="1:5" ht="12.75">
      <c r="A677" s="6" t="s">
        <v>621</v>
      </c>
      <c r="B677" s="7">
        <v>380</v>
      </c>
      <c r="C677" s="1092"/>
      <c r="D677" s="259"/>
      <c r="E677" s="259"/>
    </row>
    <row r="678" spans="1:5" ht="12.75">
      <c r="A678" s="6" t="s">
        <v>622</v>
      </c>
      <c r="B678" s="7">
        <v>380</v>
      </c>
      <c r="C678" s="1092"/>
      <c r="D678" s="259"/>
      <c r="E678" s="259"/>
    </row>
    <row r="679" spans="1:5" ht="12.75">
      <c r="A679" s="6" t="s">
        <v>623</v>
      </c>
      <c r="B679" s="7">
        <v>380</v>
      </c>
      <c r="C679" s="1092"/>
      <c r="D679" s="259"/>
      <c r="E679" s="259"/>
    </row>
    <row r="680" spans="1:5" ht="12.75">
      <c r="A680" s="6" t="s">
        <v>624</v>
      </c>
      <c r="B680" s="7">
        <v>380</v>
      </c>
      <c r="C680" s="1092"/>
      <c r="D680" s="259"/>
      <c r="E680" s="259"/>
    </row>
    <row r="681" spans="1:5" ht="12.75">
      <c r="A681" s="6" t="s">
        <v>625</v>
      </c>
      <c r="B681" s="7">
        <v>380</v>
      </c>
      <c r="C681" s="1092"/>
      <c r="D681" s="259"/>
      <c r="E681" s="259"/>
    </row>
    <row r="682" spans="1:5" ht="12.75">
      <c r="A682" s="6" t="s">
        <v>626</v>
      </c>
      <c r="B682" s="7">
        <v>380</v>
      </c>
      <c r="C682" s="1092"/>
      <c r="D682" s="259"/>
      <c r="E682" s="259"/>
    </row>
    <row r="683" spans="1:5" ht="12.75">
      <c r="A683" s="6" t="s">
        <v>627</v>
      </c>
      <c r="B683" s="7">
        <v>380</v>
      </c>
      <c r="C683" s="1092"/>
      <c r="D683" s="259"/>
      <c r="E683" s="259"/>
    </row>
    <row r="684" spans="1:5" ht="12.75">
      <c r="A684" s="6" t="s">
        <v>628</v>
      </c>
      <c r="B684" s="7">
        <v>380</v>
      </c>
      <c r="C684" s="1092"/>
      <c r="D684" s="259"/>
      <c r="E684" s="259"/>
    </row>
    <row r="685" spans="1:5" ht="12.75">
      <c r="A685" s="6" t="s">
        <v>629</v>
      </c>
      <c r="B685" s="7">
        <v>380</v>
      </c>
      <c r="C685" s="1092"/>
      <c r="D685" s="259"/>
      <c r="E685" s="259"/>
    </row>
    <row r="686" spans="1:5" ht="12.75">
      <c r="A686" s="6" t="s">
        <v>630</v>
      </c>
      <c r="B686" s="7">
        <v>380</v>
      </c>
      <c r="C686" s="1092"/>
      <c r="D686" s="259"/>
      <c r="E686" s="259"/>
    </row>
    <row r="687" spans="1:5" ht="12.75">
      <c r="A687" s="6" t="s">
        <v>631</v>
      </c>
      <c r="B687" s="7">
        <v>380</v>
      </c>
      <c r="C687" s="1092"/>
      <c r="D687" s="259"/>
      <c r="E687" s="259"/>
    </row>
    <row r="688" spans="1:5" ht="12.75">
      <c r="A688" s="6" t="s">
        <v>632</v>
      </c>
      <c r="B688" s="7">
        <v>430</v>
      </c>
      <c r="C688" s="1092"/>
      <c r="D688" s="259"/>
      <c r="E688" s="259"/>
    </row>
    <row r="689" spans="1:5" ht="12.75">
      <c r="A689" s="6" t="s">
        <v>633</v>
      </c>
      <c r="B689" s="7">
        <v>430</v>
      </c>
      <c r="C689" s="1092"/>
      <c r="D689" s="259"/>
      <c r="E689" s="259"/>
    </row>
    <row r="690" spans="1:5" ht="12.75">
      <c r="A690" s="6" t="s">
        <v>634</v>
      </c>
      <c r="B690" s="7">
        <v>430</v>
      </c>
      <c r="C690" s="1092"/>
      <c r="D690" s="259"/>
      <c r="E690" s="259"/>
    </row>
    <row r="691" spans="1:5" ht="12.75">
      <c r="A691" s="6" t="s">
        <v>635</v>
      </c>
      <c r="B691" s="7">
        <v>430</v>
      </c>
      <c r="C691" s="1092"/>
      <c r="D691" s="259"/>
      <c r="E691" s="259"/>
    </row>
    <row r="692" spans="1:5" ht="12.75">
      <c r="A692" s="6" t="s">
        <v>636</v>
      </c>
      <c r="B692" s="7">
        <v>430</v>
      </c>
      <c r="C692" s="1092"/>
      <c r="D692" s="259"/>
      <c r="E692" s="259"/>
    </row>
    <row r="693" spans="1:5" ht="12.75">
      <c r="A693" s="6" t="s">
        <v>637</v>
      </c>
      <c r="B693" s="7">
        <v>430</v>
      </c>
      <c r="C693" s="1092"/>
      <c r="D693" s="259"/>
      <c r="E693" s="259"/>
    </row>
    <row r="694" spans="1:5" ht="12.75">
      <c r="A694" s="6" t="s">
        <v>638</v>
      </c>
      <c r="B694" s="7">
        <v>430</v>
      </c>
      <c r="C694" s="1092"/>
      <c r="D694" s="259"/>
      <c r="E694" s="259"/>
    </row>
    <row r="695" spans="1:5" ht="12.75">
      <c r="A695" s="6" t="s">
        <v>639</v>
      </c>
      <c r="B695" s="7">
        <v>430</v>
      </c>
      <c r="C695" s="1092"/>
      <c r="D695" s="259"/>
      <c r="E695" s="259"/>
    </row>
    <row r="696" spans="1:5" ht="12.75">
      <c r="A696" s="6" t="s">
        <v>640</v>
      </c>
      <c r="B696" s="7">
        <v>430</v>
      </c>
      <c r="C696" s="1092"/>
      <c r="D696" s="259"/>
      <c r="E696" s="259"/>
    </row>
    <row r="697" spans="1:5" ht="12.75">
      <c r="A697" s="6" t="s">
        <v>641</v>
      </c>
      <c r="B697" s="7">
        <v>430</v>
      </c>
      <c r="C697" s="1092"/>
      <c r="D697" s="259"/>
      <c r="E697" s="259"/>
    </row>
    <row r="698" spans="1:5" ht="12.75">
      <c r="A698" s="6" t="s">
        <v>642</v>
      </c>
      <c r="B698" s="7">
        <v>430</v>
      </c>
      <c r="C698" s="1092"/>
      <c r="D698" s="259"/>
      <c r="E698" s="259"/>
    </row>
    <row r="699" spans="1:5" ht="12.75">
      <c r="A699" s="6" t="s">
        <v>643</v>
      </c>
      <c r="B699" s="7">
        <v>430</v>
      </c>
      <c r="C699" s="1092"/>
      <c r="D699" s="259"/>
      <c r="E699" s="259"/>
    </row>
    <row r="700" spans="1:5" ht="12.75">
      <c r="A700" s="6" t="s">
        <v>644</v>
      </c>
      <c r="B700" s="7">
        <v>430</v>
      </c>
      <c r="C700" s="1092"/>
      <c r="D700" s="259"/>
      <c r="E700" s="259"/>
    </row>
    <row r="701" spans="1:5" ht="12.75">
      <c r="A701" s="6" t="s">
        <v>645</v>
      </c>
      <c r="B701" s="7">
        <v>430</v>
      </c>
      <c r="C701" s="1092"/>
      <c r="D701" s="259"/>
      <c r="E701" s="259"/>
    </row>
    <row r="702" spans="1:5" ht="12.75">
      <c r="A702" s="6" t="s">
        <v>646</v>
      </c>
      <c r="B702" s="7">
        <v>430</v>
      </c>
      <c r="C702" s="1092"/>
      <c r="D702" s="259"/>
      <c r="E702" s="259"/>
    </row>
    <row r="703" spans="1:5" ht="12.75">
      <c r="A703" s="6" t="s">
        <v>647</v>
      </c>
      <c r="B703" s="7">
        <v>430</v>
      </c>
      <c r="C703" s="1092"/>
      <c r="D703" s="259"/>
      <c r="E703" s="259"/>
    </row>
    <row r="704" spans="1:5" ht="12.75">
      <c r="A704" s="6" t="s">
        <v>648</v>
      </c>
      <c r="B704" s="7">
        <v>470</v>
      </c>
      <c r="C704" s="1092"/>
      <c r="D704" s="259"/>
      <c r="E704" s="259"/>
    </row>
    <row r="705" spans="1:5" ht="12.75">
      <c r="A705" s="6" t="s">
        <v>649</v>
      </c>
      <c r="B705" s="7">
        <v>470</v>
      </c>
      <c r="C705" s="1092"/>
      <c r="D705" s="259"/>
      <c r="E705" s="259"/>
    </row>
    <row r="706" spans="1:5" ht="12.75">
      <c r="A706" s="6" t="s">
        <v>650</v>
      </c>
      <c r="B706" s="7">
        <v>470</v>
      </c>
      <c r="C706" s="1092"/>
      <c r="D706" s="259"/>
      <c r="E706" s="259"/>
    </row>
    <row r="707" spans="1:5" ht="12.75">
      <c r="A707" s="6" t="s">
        <v>651</v>
      </c>
      <c r="B707" s="7">
        <v>470</v>
      </c>
      <c r="C707" s="1092"/>
      <c r="D707" s="259"/>
      <c r="E707" s="259"/>
    </row>
    <row r="708" spans="1:5" ht="12.75">
      <c r="A708" s="6" t="s">
        <v>652</v>
      </c>
      <c r="B708" s="7">
        <v>470</v>
      </c>
      <c r="C708" s="1092"/>
      <c r="D708" s="259"/>
      <c r="E708" s="259"/>
    </row>
    <row r="709" spans="1:5" ht="12.75">
      <c r="A709" s="6" t="s">
        <v>653</v>
      </c>
      <c r="B709" s="7">
        <v>470</v>
      </c>
      <c r="C709" s="1092"/>
      <c r="D709" s="259"/>
      <c r="E709" s="259"/>
    </row>
    <row r="710" spans="1:5" ht="12.75">
      <c r="A710" s="6" t="s">
        <v>654</v>
      </c>
      <c r="B710" s="7">
        <v>470</v>
      </c>
      <c r="C710" s="1092"/>
      <c r="D710" s="259"/>
      <c r="E710" s="259"/>
    </row>
    <row r="711" spans="1:5" ht="12.75">
      <c r="A711" s="6" t="s">
        <v>655</v>
      </c>
      <c r="B711" s="7">
        <v>470</v>
      </c>
      <c r="C711" s="1092"/>
      <c r="D711" s="259"/>
      <c r="E711" s="259"/>
    </row>
    <row r="712" spans="1:5" ht="12.75">
      <c r="A712" s="6" t="s">
        <v>656</v>
      </c>
      <c r="B712" s="7">
        <v>470</v>
      </c>
      <c r="C712" s="1092"/>
      <c r="D712" s="259"/>
      <c r="E712" s="259"/>
    </row>
    <row r="713" spans="1:5" ht="12.75">
      <c r="A713" s="6" t="s">
        <v>657</v>
      </c>
      <c r="B713" s="7">
        <v>470</v>
      </c>
      <c r="C713" s="1092"/>
      <c r="D713" s="259"/>
      <c r="E713" s="259"/>
    </row>
    <row r="714" spans="1:5" ht="12.75">
      <c r="A714" s="6" t="s">
        <v>658</v>
      </c>
      <c r="B714" s="7">
        <v>470</v>
      </c>
      <c r="C714" s="1092"/>
      <c r="D714" s="259"/>
      <c r="E714" s="259"/>
    </row>
    <row r="715" spans="1:5" ht="12.75">
      <c r="A715" s="6" t="s">
        <v>659</v>
      </c>
      <c r="B715" s="7">
        <v>470</v>
      </c>
      <c r="C715" s="1092"/>
      <c r="D715" s="259"/>
      <c r="E715" s="259"/>
    </row>
    <row r="716" spans="1:5" ht="12.75">
      <c r="A716" s="6" t="s">
        <v>660</v>
      </c>
      <c r="B716" s="7">
        <v>470</v>
      </c>
      <c r="C716" s="1092"/>
      <c r="D716" s="259"/>
      <c r="E716" s="259"/>
    </row>
    <row r="717" spans="1:5" ht="12.75">
      <c r="A717" s="6" t="s">
        <v>661</v>
      </c>
      <c r="B717" s="7">
        <v>470</v>
      </c>
      <c r="C717" s="1092"/>
      <c r="D717" s="259"/>
      <c r="E717" s="259"/>
    </row>
    <row r="718" spans="1:5" ht="12.75">
      <c r="A718" s="6" t="s">
        <v>662</v>
      </c>
      <c r="B718" s="7">
        <v>470</v>
      </c>
      <c r="C718" s="1092"/>
      <c r="D718" s="259"/>
      <c r="E718" s="259"/>
    </row>
    <row r="719" spans="1:5" ht="12.75">
      <c r="A719" s="6" t="s">
        <v>663</v>
      </c>
      <c r="B719" s="7">
        <v>470</v>
      </c>
      <c r="C719" s="1092"/>
      <c r="D719" s="259"/>
      <c r="E719" s="259"/>
    </row>
    <row r="720" spans="1:5" ht="12.75">
      <c r="A720" s="6" t="s">
        <v>664</v>
      </c>
      <c r="B720" s="7">
        <v>520</v>
      </c>
      <c r="C720" s="1092"/>
      <c r="D720" s="259"/>
      <c r="E720" s="259"/>
    </row>
    <row r="721" spans="1:5" ht="12.75">
      <c r="A721" s="6" t="s">
        <v>665</v>
      </c>
      <c r="B721" s="7">
        <v>520</v>
      </c>
      <c r="C721" s="1092"/>
      <c r="D721" s="259"/>
      <c r="E721" s="259"/>
    </row>
    <row r="722" spans="1:5" ht="12.75">
      <c r="A722" s="6" t="s">
        <v>666</v>
      </c>
      <c r="B722" s="7">
        <v>520</v>
      </c>
      <c r="C722" s="1092"/>
      <c r="D722" s="259"/>
      <c r="E722" s="259"/>
    </row>
    <row r="723" spans="1:5" ht="12.75">
      <c r="A723" s="6" t="s">
        <v>667</v>
      </c>
      <c r="B723" s="7">
        <v>520</v>
      </c>
      <c r="C723" s="1092"/>
      <c r="D723" s="259"/>
      <c r="E723" s="259"/>
    </row>
    <row r="724" spans="1:5" ht="12.75">
      <c r="A724" s="6" t="s">
        <v>668</v>
      </c>
      <c r="B724" s="7">
        <v>520</v>
      </c>
      <c r="C724" s="1092"/>
      <c r="D724" s="259"/>
      <c r="E724" s="259"/>
    </row>
    <row r="725" spans="1:5" ht="12.75">
      <c r="A725" s="6" t="s">
        <v>669</v>
      </c>
      <c r="B725" s="7">
        <v>520</v>
      </c>
      <c r="C725" s="1092"/>
      <c r="D725" s="259"/>
      <c r="E725" s="259"/>
    </row>
    <row r="726" spans="1:5" ht="12.75">
      <c r="A726" s="6" t="s">
        <v>670</v>
      </c>
      <c r="B726" s="7">
        <v>520</v>
      </c>
      <c r="C726" s="1092"/>
      <c r="D726" s="259"/>
      <c r="E726" s="259"/>
    </row>
    <row r="727" spans="1:5" ht="12.75">
      <c r="A727" s="6" t="s">
        <v>671</v>
      </c>
      <c r="B727" s="7">
        <v>520</v>
      </c>
      <c r="C727" s="1092"/>
      <c r="D727" s="259"/>
      <c r="E727" s="259"/>
    </row>
    <row r="728" spans="1:5" ht="12.75">
      <c r="A728" s="6" t="s">
        <v>672</v>
      </c>
      <c r="B728" s="7">
        <v>520</v>
      </c>
      <c r="C728" s="1092"/>
      <c r="D728" s="259"/>
      <c r="E728" s="259"/>
    </row>
    <row r="729" spans="1:5" ht="12.75">
      <c r="A729" s="6" t="s">
        <v>673</v>
      </c>
      <c r="B729" s="7">
        <v>520</v>
      </c>
      <c r="C729" s="1092"/>
      <c r="D729" s="259"/>
      <c r="E729" s="259"/>
    </row>
    <row r="730" spans="1:5" ht="12.75">
      <c r="A730" s="6" t="s">
        <v>674</v>
      </c>
      <c r="B730" s="7">
        <v>520</v>
      </c>
      <c r="C730" s="1092"/>
      <c r="D730" s="259"/>
      <c r="E730" s="259"/>
    </row>
    <row r="731" spans="1:5" ht="12.75">
      <c r="A731" s="6" t="s">
        <v>675</v>
      </c>
      <c r="B731" s="7">
        <v>520</v>
      </c>
      <c r="C731" s="1092"/>
      <c r="D731" s="259"/>
      <c r="E731" s="259"/>
    </row>
    <row r="732" spans="1:5" ht="12.75">
      <c r="A732" s="6" t="s">
        <v>676</v>
      </c>
      <c r="B732" s="7">
        <v>520</v>
      </c>
      <c r="C732" s="1092"/>
      <c r="D732" s="259"/>
      <c r="E732" s="259"/>
    </row>
    <row r="733" spans="1:5" ht="12.75">
      <c r="A733" s="6" t="s">
        <v>677</v>
      </c>
      <c r="B733" s="7">
        <v>520</v>
      </c>
      <c r="C733" s="1092"/>
      <c r="D733" s="259"/>
      <c r="E733" s="259"/>
    </row>
    <row r="734" spans="1:5" ht="12.75">
      <c r="A734" s="6" t="s">
        <v>678</v>
      </c>
      <c r="B734" s="7">
        <v>520</v>
      </c>
      <c r="C734" s="1092"/>
      <c r="D734" s="259"/>
      <c r="E734" s="259"/>
    </row>
    <row r="735" spans="1:5" ht="12.75">
      <c r="A735" s="6" t="s">
        <v>679</v>
      </c>
      <c r="B735" s="7">
        <v>520</v>
      </c>
      <c r="C735" s="1092"/>
      <c r="D735" s="259"/>
      <c r="E735" s="259"/>
    </row>
    <row r="736" spans="1:5" ht="12.75">
      <c r="A736" s="6" t="s">
        <v>680</v>
      </c>
      <c r="B736" s="7">
        <v>580</v>
      </c>
      <c r="C736" s="1092"/>
      <c r="D736" s="259"/>
      <c r="E736" s="259"/>
    </row>
    <row r="737" spans="1:5" ht="12.75">
      <c r="A737" s="6" t="s">
        <v>681</v>
      </c>
      <c r="B737" s="7">
        <v>580</v>
      </c>
      <c r="C737" s="1092"/>
      <c r="D737" s="259"/>
      <c r="E737" s="259"/>
    </row>
    <row r="738" spans="1:5" ht="12.75">
      <c r="A738" s="6" t="s">
        <v>682</v>
      </c>
      <c r="B738" s="7">
        <v>580</v>
      </c>
      <c r="C738" s="1092"/>
      <c r="D738" s="259"/>
      <c r="E738" s="259"/>
    </row>
    <row r="739" spans="1:5" ht="12.75">
      <c r="A739" s="6" t="s">
        <v>683</v>
      </c>
      <c r="B739" s="7">
        <v>580</v>
      </c>
      <c r="C739" s="1092"/>
      <c r="D739" s="259"/>
      <c r="E739" s="259"/>
    </row>
    <row r="740" spans="1:5" ht="12.75">
      <c r="A740" s="6" t="s">
        <v>684</v>
      </c>
      <c r="B740" s="7">
        <v>580</v>
      </c>
      <c r="C740" s="1092"/>
      <c r="D740" s="259"/>
      <c r="E740" s="259"/>
    </row>
    <row r="741" spans="1:5" ht="12.75">
      <c r="A741" s="6" t="s">
        <v>685</v>
      </c>
      <c r="B741" s="7">
        <v>580</v>
      </c>
      <c r="C741" s="1092"/>
      <c r="D741" s="259"/>
      <c r="E741" s="259"/>
    </row>
    <row r="742" spans="1:5" ht="12.75">
      <c r="A742" s="6" t="s">
        <v>686</v>
      </c>
      <c r="B742" s="7">
        <v>580</v>
      </c>
      <c r="C742" s="1092"/>
      <c r="D742" s="259"/>
      <c r="E742" s="259"/>
    </row>
    <row r="743" spans="1:5" ht="12.75">
      <c r="A743" s="6" t="s">
        <v>687</v>
      </c>
      <c r="B743" s="7">
        <v>580</v>
      </c>
      <c r="C743" s="1092"/>
      <c r="D743" s="259"/>
      <c r="E743" s="259"/>
    </row>
    <row r="744" spans="1:5" ht="12.75">
      <c r="A744" s="6" t="s">
        <v>688</v>
      </c>
      <c r="B744" s="7">
        <v>580</v>
      </c>
      <c r="C744" s="1092"/>
      <c r="D744" s="259"/>
      <c r="E744" s="259"/>
    </row>
    <row r="745" spans="1:5" ht="12.75">
      <c r="A745" s="6" t="s">
        <v>689</v>
      </c>
      <c r="B745" s="7">
        <v>580</v>
      </c>
      <c r="C745" s="1092"/>
      <c r="D745" s="259"/>
      <c r="E745" s="259"/>
    </row>
    <row r="746" spans="1:5" ht="12.75">
      <c r="A746" s="6" t="s">
        <v>690</v>
      </c>
      <c r="B746" s="7">
        <v>580</v>
      </c>
      <c r="C746" s="1092"/>
      <c r="D746" s="259"/>
      <c r="E746" s="259"/>
    </row>
    <row r="747" spans="1:5" ht="12.75">
      <c r="A747" s="6" t="s">
        <v>691</v>
      </c>
      <c r="B747" s="7">
        <v>580</v>
      </c>
      <c r="C747" s="1092"/>
      <c r="D747" s="259"/>
      <c r="E747" s="259"/>
    </row>
    <row r="748" spans="1:5" ht="12.75">
      <c r="A748" s="6" t="s">
        <v>692</v>
      </c>
      <c r="B748" s="7">
        <v>580</v>
      </c>
      <c r="C748" s="1092"/>
      <c r="D748" s="259"/>
      <c r="E748" s="259"/>
    </row>
    <row r="749" spans="1:5" ht="12.75">
      <c r="A749" s="6" t="s">
        <v>693</v>
      </c>
      <c r="B749" s="7">
        <v>580</v>
      </c>
      <c r="C749" s="1092"/>
      <c r="D749" s="259"/>
      <c r="E749" s="259"/>
    </row>
    <row r="750" spans="1:5" ht="12.75">
      <c r="A750" s="6" t="s">
        <v>694</v>
      </c>
      <c r="B750" s="7">
        <v>580</v>
      </c>
      <c r="C750" s="1092"/>
      <c r="D750" s="259"/>
      <c r="E750" s="259"/>
    </row>
    <row r="751" spans="1:5" ht="12.75">
      <c r="A751" s="6" t="s">
        <v>695</v>
      </c>
      <c r="B751" s="7">
        <v>580</v>
      </c>
      <c r="C751" s="1092"/>
      <c r="D751" s="259"/>
      <c r="E751" s="259"/>
    </row>
    <row r="752" spans="1:5" ht="12.75">
      <c r="A752" s="6" t="s">
        <v>1313</v>
      </c>
      <c r="B752" s="7">
        <v>300</v>
      </c>
      <c r="C752" s="1092"/>
      <c r="D752" s="261"/>
      <c r="E752" s="259"/>
    </row>
    <row r="753" spans="1:5" ht="12.75">
      <c r="A753" s="6" t="s">
        <v>1314</v>
      </c>
      <c r="B753" s="7">
        <v>300</v>
      </c>
      <c r="C753" s="1092"/>
      <c r="D753" s="261"/>
      <c r="E753" s="259"/>
    </row>
    <row r="754" spans="1:5" ht="12.75">
      <c r="A754" s="6" t="s">
        <v>1315</v>
      </c>
      <c r="B754" s="7">
        <v>300</v>
      </c>
      <c r="C754" s="1092"/>
      <c r="D754" s="261"/>
      <c r="E754" s="259"/>
    </row>
    <row r="755" spans="1:5" ht="12.75">
      <c r="A755" s="6" t="s">
        <v>1316</v>
      </c>
      <c r="B755" s="7">
        <v>300</v>
      </c>
      <c r="C755" s="1092"/>
      <c r="D755" s="261"/>
      <c r="E755" s="259"/>
    </row>
    <row r="756" spans="1:5" ht="12.75">
      <c r="A756" s="6" t="s">
        <v>1317</v>
      </c>
      <c r="B756" s="7">
        <v>300</v>
      </c>
      <c r="C756" s="1092"/>
      <c r="D756" s="261"/>
      <c r="E756" s="259"/>
    </row>
    <row r="757" spans="1:5" ht="12.75">
      <c r="A757" s="6" t="s">
        <v>1318</v>
      </c>
      <c r="B757" s="7">
        <v>300</v>
      </c>
      <c r="C757" s="1092"/>
      <c r="D757" s="261"/>
      <c r="E757" s="259"/>
    </row>
    <row r="758" spans="1:5" ht="12.75">
      <c r="A758" s="6" t="s">
        <v>1319</v>
      </c>
      <c r="B758" s="7">
        <v>300</v>
      </c>
      <c r="C758" s="1092"/>
      <c r="D758" s="261"/>
      <c r="E758" s="259"/>
    </row>
    <row r="759" spans="1:5" ht="12.75">
      <c r="A759" s="6" t="s">
        <v>1320</v>
      </c>
      <c r="B759" s="7">
        <v>300</v>
      </c>
      <c r="C759" s="1092"/>
      <c r="D759" s="261"/>
      <c r="E759" s="259"/>
    </row>
    <row r="760" spans="1:5" ht="12.75">
      <c r="A760" s="6" t="s">
        <v>1321</v>
      </c>
      <c r="B760" s="7">
        <v>300</v>
      </c>
      <c r="C760" s="1092"/>
      <c r="D760" s="261"/>
      <c r="E760" s="259"/>
    </row>
    <row r="761" spans="1:5" ht="12.75">
      <c r="A761" s="6" t="s">
        <v>1322</v>
      </c>
      <c r="B761" s="7">
        <v>300</v>
      </c>
      <c r="C761" s="1092"/>
      <c r="D761" s="261"/>
      <c r="E761" s="259"/>
    </row>
    <row r="762" spans="1:5" ht="12.75">
      <c r="A762" s="6" t="s">
        <v>1323</v>
      </c>
      <c r="B762" s="7">
        <v>300</v>
      </c>
      <c r="C762" s="1092"/>
      <c r="D762" s="261"/>
      <c r="E762" s="259"/>
    </row>
    <row r="763" spans="1:5" ht="12.75">
      <c r="A763" s="6" t="s">
        <v>1324</v>
      </c>
      <c r="B763" s="7">
        <v>300</v>
      </c>
      <c r="C763" s="1092"/>
      <c r="D763" s="261"/>
      <c r="E763" s="259"/>
    </row>
    <row r="764" spans="1:5" ht="12.75">
      <c r="A764" s="6" t="s">
        <v>1325</v>
      </c>
      <c r="B764" s="7">
        <v>300</v>
      </c>
      <c r="C764" s="1092"/>
      <c r="D764" s="261"/>
      <c r="E764" s="259"/>
    </row>
    <row r="765" spans="1:5" ht="12.75">
      <c r="A765" s="6" t="s">
        <v>1326</v>
      </c>
      <c r="B765" s="7">
        <v>300</v>
      </c>
      <c r="C765" s="1092"/>
      <c r="D765" s="261"/>
      <c r="E765" s="259"/>
    </row>
    <row r="766" spans="1:5" ht="12.75">
      <c r="A766" s="6" t="s">
        <v>1327</v>
      </c>
      <c r="B766" s="7">
        <v>300</v>
      </c>
      <c r="C766" s="1092"/>
      <c r="D766" s="261"/>
      <c r="E766" s="259"/>
    </row>
    <row r="767" spans="1:5" ht="12.75">
      <c r="A767" s="6" t="s">
        <v>1307</v>
      </c>
      <c r="B767" s="7">
        <v>300</v>
      </c>
      <c r="C767" s="1092"/>
      <c r="D767" s="261"/>
      <c r="E767" s="259"/>
    </row>
    <row r="768" spans="1:5" ht="12.75">
      <c r="A768" s="6" t="s">
        <v>1328</v>
      </c>
      <c r="B768" s="7">
        <v>320</v>
      </c>
      <c r="C768" s="1092"/>
      <c r="D768" s="261"/>
      <c r="E768" s="259"/>
    </row>
    <row r="769" spans="1:5" ht="12.75">
      <c r="A769" s="6" t="s">
        <v>1329</v>
      </c>
      <c r="B769" s="7">
        <v>320</v>
      </c>
      <c r="C769" s="1092"/>
      <c r="D769" s="261"/>
      <c r="E769" s="259"/>
    </row>
    <row r="770" spans="1:5" ht="12.75">
      <c r="A770" s="6" t="s">
        <v>1330</v>
      </c>
      <c r="B770" s="7">
        <v>320</v>
      </c>
      <c r="C770" s="1092"/>
      <c r="D770" s="261"/>
      <c r="E770" s="259"/>
    </row>
    <row r="771" spans="1:5" ht="12.75">
      <c r="A771" s="6" t="s">
        <v>1331</v>
      </c>
      <c r="B771" s="7">
        <v>320</v>
      </c>
      <c r="C771" s="1092"/>
      <c r="D771" s="261"/>
      <c r="E771" s="259"/>
    </row>
    <row r="772" spans="1:5" ht="12.75">
      <c r="A772" s="6" t="s">
        <v>1332</v>
      </c>
      <c r="B772" s="7">
        <v>320</v>
      </c>
      <c r="C772" s="1092"/>
      <c r="D772" s="261"/>
      <c r="E772" s="259"/>
    </row>
    <row r="773" spans="1:5" ht="12.75">
      <c r="A773" s="6" t="s">
        <v>1333</v>
      </c>
      <c r="B773" s="7">
        <v>320</v>
      </c>
      <c r="C773" s="1092"/>
      <c r="D773" s="261"/>
      <c r="E773" s="259"/>
    </row>
    <row r="774" spans="1:5" ht="12.75">
      <c r="A774" s="6" t="s">
        <v>1334</v>
      </c>
      <c r="B774" s="7">
        <v>320</v>
      </c>
      <c r="C774" s="1092"/>
      <c r="D774" s="261"/>
      <c r="E774" s="259"/>
    </row>
    <row r="775" spans="1:5" ht="12.75">
      <c r="A775" s="6" t="s">
        <v>1335</v>
      </c>
      <c r="B775" s="7">
        <v>320</v>
      </c>
      <c r="C775" s="1092"/>
      <c r="D775" s="261"/>
      <c r="E775" s="259"/>
    </row>
    <row r="776" spans="1:5" ht="12.75">
      <c r="A776" s="6" t="s">
        <v>1336</v>
      </c>
      <c r="B776" s="7">
        <v>320</v>
      </c>
      <c r="C776" s="1092"/>
      <c r="D776" s="261"/>
      <c r="E776" s="259"/>
    </row>
    <row r="777" spans="1:5" ht="12.75">
      <c r="A777" s="6" t="s">
        <v>1337</v>
      </c>
      <c r="B777" s="7">
        <v>320</v>
      </c>
      <c r="C777" s="1092"/>
      <c r="D777" s="261"/>
      <c r="E777" s="259"/>
    </row>
    <row r="778" spans="1:5" ht="12.75">
      <c r="A778" s="6" t="s">
        <v>1338</v>
      </c>
      <c r="B778" s="7">
        <v>320</v>
      </c>
      <c r="C778" s="1092"/>
      <c r="D778" s="261"/>
      <c r="E778" s="259"/>
    </row>
    <row r="779" spans="1:5" ht="12.75">
      <c r="A779" s="6" t="s">
        <v>1339</v>
      </c>
      <c r="B779" s="7">
        <v>320</v>
      </c>
      <c r="C779" s="1092"/>
      <c r="D779" s="261"/>
      <c r="E779" s="259"/>
    </row>
    <row r="780" spans="1:5" ht="12.75">
      <c r="A780" s="6" t="s">
        <v>1340</v>
      </c>
      <c r="B780" s="7">
        <v>320</v>
      </c>
      <c r="C780" s="1092"/>
      <c r="D780" s="261"/>
      <c r="E780" s="259"/>
    </row>
    <row r="781" spans="1:5" ht="12.75">
      <c r="A781" s="6" t="s">
        <v>1341</v>
      </c>
      <c r="B781" s="7">
        <v>320</v>
      </c>
      <c r="C781" s="1092"/>
      <c r="D781" s="261"/>
      <c r="E781" s="259"/>
    </row>
    <row r="782" spans="1:5" ht="12.75">
      <c r="A782" s="6" t="s">
        <v>1342</v>
      </c>
      <c r="B782" s="7">
        <v>320</v>
      </c>
      <c r="C782" s="1092"/>
      <c r="D782" s="261"/>
      <c r="E782" s="259"/>
    </row>
    <row r="783" spans="1:5" ht="12.75">
      <c r="A783" s="6" t="s">
        <v>1308</v>
      </c>
      <c r="B783" s="7">
        <v>320</v>
      </c>
      <c r="C783" s="1092"/>
      <c r="D783" s="261"/>
      <c r="E783" s="259"/>
    </row>
    <row r="784" spans="1:5" ht="12.75">
      <c r="A784" s="6" t="s">
        <v>1343</v>
      </c>
      <c r="B784" s="7">
        <v>350</v>
      </c>
      <c r="C784" s="1092"/>
      <c r="D784" s="261"/>
      <c r="E784" s="259"/>
    </row>
    <row r="785" spans="1:5" ht="12.75">
      <c r="A785" s="6" t="s">
        <v>1344</v>
      </c>
      <c r="B785" s="7">
        <v>350</v>
      </c>
      <c r="C785" s="1092"/>
      <c r="D785" s="261"/>
      <c r="E785" s="259"/>
    </row>
    <row r="786" spans="1:5" ht="12.75">
      <c r="A786" s="6" t="s">
        <v>1345</v>
      </c>
      <c r="B786" s="7">
        <v>350</v>
      </c>
      <c r="C786" s="1092"/>
      <c r="D786" s="261"/>
      <c r="E786" s="259"/>
    </row>
    <row r="787" spans="1:5" ht="12.75">
      <c r="A787" s="6" t="s">
        <v>1346</v>
      </c>
      <c r="B787" s="7">
        <v>350</v>
      </c>
      <c r="C787" s="1092"/>
      <c r="D787" s="261"/>
      <c r="E787" s="259"/>
    </row>
    <row r="788" spans="1:5" ht="12.75">
      <c r="A788" s="6" t="s">
        <v>1347</v>
      </c>
      <c r="B788" s="7">
        <v>350</v>
      </c>
      <c r="C788" s="1092"/>
      <c r="D788" s="261"/>
      <c r="E788" s="259"/>
    </row>
    <row r="789" spans="1:5" ht="12.75">
      <c r="A789" s="6" t="s">
        <v>1348</v>
      </c>
      <c r="B789" s="7">
        <v>350</v>
      </c>
      <c r="C789" s="1092"/>
      <c r="D789" s="261"/>
      <c r="E789" s="259"/>
    </row>
    <row r="790" spans="1:5" ht="12.75">
      <c r="A790" s="6" t="s">
        <v>1349</v>
      </c>
      <c r="B790" s="7">
        <v>350</v>
      </c>
      <c r="C790" s="1092"/>
      <c r="D790" s="261"/>
      <c r="E790" s="259"/>
    </row>
    <row r="791" spans="1:5" ht="12.75">
      <c r="A791" s="6" t="s">
        <v>1350</v>
      </c>
      <c r="B791" s="7">
        <v>350</v>
      </c>
      <c r="C791" s="1092"/>
      <c r="D791" s="261"/>
      <c r="E791" s="259"/>
    </row>
    <row r="792" spans="1:5" ht="12.75">
      <c r="A792" s="6" t="s">
        <v>1351</v>
      </c>
      <c r="B792" s="7">
        <v>350</v>
      </c>
      <c r="C792" s="1092"/>
      <c r="D792" s="261"/>
      <c r="E792" s="259"/>
    </row>
    <row r="793" spans="1:5" ht="12.75">
      <c r="A793" s="6" t="s">
        <v>1352</v>
      </c>
      <c r="B793" s="7">
        <v>350</v>
      </c>
      <c r="C793" s="1092"/>
      <c r="D793" s="261"/>
      <c r="E793" s="259"/>
    </row>
    <row r="794" spans="1:5" ht="12.75">
      <c r="A794" s="6" t="s">
        <v>1353</v>
      </c>
      <c r="B794" s="7">
        <v>350</v>
      </c>
      <c r="C794" s="1092"/>
      <c r="D794" s="261"/>
      <c r="E794" s="259"/>
    </row>
    <row r="795" spans="1:5" ht="12.75">
      <c r="A795" s="6" t="s">
        <v>1354</v>
      </c>
      <c r="B795" s="7">
        <v>350</v>
      </c>
      <c r="C795" s="1092"/>
      <c r="D795" s="261"/>
      <c r="E795" s="259"/>
    </row>
    <row r="796" spans="1:5" ht="12.75">
      <c r="A796" s="6" t="s">
        <v>1355</v>
      </c>
      <c r="B796" s="7">
        <v>350</v>
      </c>
      <c r="C796" s="1092"/>
      <c r="D796" s="261"/>
      <c r="E796" s="259"/>
    </row>
    <row r="797" spans="1:5" ht="12.75">
      <c r="A797" s="6" t="s">
        <v>1356</v>
      </c>
      <c r="B797" s="7">
        <v>350</v>
      </c>
      <c r="C797" s="1092"/>
      <c r="D797" s="261"/>
      <c r="E797" s="259"/>
    </row>
    <row r="798" spans="1:5" ht="12.75">
      <c r="A798" s="6" t="s">
        <v>1357</v>
      </c>
      <c r="B798" s="7">
        <v>350</v>
      </c>
      <c r="C798" s="1092"/>
      <c r="D798" s="261"/>
      <c r="E798" s="259"/>
    </row>
    <row r="799" spans="1:5" ht="12.75">
      <c r="A799" s="6" t="s">
        <v>1309</v>
      </c>
      <c r="B799" s="7">
        <v>350</v>
      </c>
      <c r="C799" s="1092"/>
      <c r="D799" s="261"/>
      <c r="E799" s="259"/>
    </row>
    <row r="800" spans="1:5" ht="12.75">
      <c r="A800" s="6" t="s">
        <v>696</v>
      </c>
      <c r="B800" s="7">
        <v>380</v>
      </c>
      <c r="C800" s="1092"/>
      <c r="D800" s="259"/>
      <c r="E800" s="259"/>
    </row>
    <row r="801" spans="1:5" ht="12.75">
      <c r="A801" s="6" t="s">
        <v>697</v>
      </c>
      <c r="B801" s="7">
        <v>380</v>
      </c>
      <c r="C801" s="1092"/>
      <c r="D801" s="259"/>
      <c r="E801" s="259"/>
    </row>
    <row r="802" spans="1:5" ht="12.75">
      <c r="A802" s="6" t="s">
        <v>698</v>
      </c>
      <c r="B802" s="7">
        <v>380</v>
      </c>
      <c r="C802" s="1092"/>
      <c r="D802" s="259"/>
      <c r="E802" s="259"/>
    </row>
    <row r="803" spans="1:5" ht="12.75">
      <c r="A803" s="6" t="s">
        <v>699</v>
      </c>
      <c r="B803" s="7">
        <v>380</v>
      </c>
      <c r="C803" s="1092"/>
      <c r="D803" s="259"/>
      <c r="E803" s="259"/>
    </row>
    <row r="804" spans="1:5" ht="12.75">
      <c r="A804" s="6" t="s">
        <v>700</v>
      </c>
      <c r="B804" s="7">
        <v>380</v>
      </c>
      <c r="C804" s="1092"/>
      <c r="D804" s="259"/>
      <c r="E804" s="259"/>
    </row>
    <row r="805" spans="1:5" ht="12.75">
      <c r="A805" s="6" t="s">
        <v>701</v>
      </c>
      <c r="B805" s="7">
        <v>380</v>
      </c>
      <c r="C805" s="1092"/>
      <c r="D805" s="259"/>
      <c r="E805" s="259"/>
    </row>
    <row r="806" spans="1:5" ht="12.75">
      <c r="A806" s="6" t="s">
        <v>702</v>
      </c>
      <c r="B806" s="7">
        <v>380</v>
      </c>
      <c r="C806" s="1092"/>
      <c r="D806" s="259"/>
      <c r="E806" s="259"/>
    </row>
    <row r="807" spans="1:5" ht="12.75">
      <c r="A807" s="6" t="s">
        <v>703</v>
      </c>
      <c r="B807" s="7">
        <v>380</v>
      </c>
      <c r="C807" s="1092"/>
      <c r="D807" s="259"/>
      <c r="E807" s="259"/>
    </row>
    <row r="808" spans="1:5" ht="12.75">
      <c r="A808" s="6" t="s">
        <v>704</v>
      </c>
      <c r="B808" s="7">
        <v>380</v>
      </c>
      <c r="C808" s="1092"/>
      <c r="D808" s="259"/>
      <c r="E808" s="259"/>
    </row>
    <row r="809" spans="1:5" ht="12.75">
      <c r="A809" s="6" t="s">
        <v>705</v>
      </c>
      <c r="B809" s="7">
        <v>380</v>
      </c>
      <c r="C809" s="1092"/>
      <c r="D809" s="259"/>
      <c r="E809" s="259"/>
    </row>
    <row r="810" spans="1:5" ht="12.75">
      <c r="A810" s="6" t="s">
        <v>706</v>
      </c>
      <c r="B810" s="7">
        <v>380</v>
      </c>
      <c r="C810" s="1092"/>
      <c r="D810" s="259"/>
      <c r="E810" s="259"/>
    </row>
    <row r="811" spans="1:5" ht="12.75">
      <c r="A811" s="6" t="s">
        <v>707</v>
      </c>
      <c r="B811" s="7">
        <v>380</v>
      </c>
      <c r="C811" s="1092"/>
      <c r="D811" s="259"/>
      <c r="E811" s="259"/>
    </row>
    <row r="812" spans="1:5" ht="12.75">
      <c r="A812" s="6" t="s">
        <v>708</v>
      </c>
      <c r="B812" s="7">
        <v>380</v>
      </c>
      <c r="C812" s="1092"/>
      <c r="D812" s="259"/>
      <c r="E812" s="259"/>
    </row>
    <row r="813" spans="1:5" ht="12.75">
      <c r="A813" s="6" t="s">
        <v>709</v>
      </c>
      <c r="B813" s="7">
        <v>380</v>
      </c>
      <c r="C813" s="1092"/>
      <c r="D813" s="259"/>
      <c r="E813" s="259"/>
    </row>
    <row r="814" spans="1:5" ht="12.75">
      <c r="A814" s="6" t="s">
        <v>710</v>
      </c>
      <c r="B814" s="7">
        <v>380</v>
      </c>
      <c r="C814" s="1092"/>
      <c r="D814" s="259"/>
      <c r="E814" s="259"/>
    </row>
    <row r="815" spans="1:5" ht="12.75">
      <c r="A815" s="6" t="s">
        <v>711</v>
      </c>
      <c r="B815" s="7">
        <v>380</v>
      </c>
      <c r="C815" s="1092"/>
      <c r="D815" s="259"/>
      <c r="E815" s="259"/>
    </row>
    <row r="816" spans="1:5" ht="12.75">
      <c r="A816" s="6" t="s">
        <v>712</v>
      </c>
      <c r="B816" s="7">
        <v>440</v>
      </c>
      <c r="C816" s="1092"/>
      <c r="D816" s="259"/>
      <c r="E816" s="259"/>
    </row>
    <row r="817" spans="1:5" ht="12.75">
      <c r="A817" s="6" t="s">
        <v>713</v>
      </c>
      <c r="B817" s="7">
        <v>440</v>
      </c>
      <c r="C817" s="1092"/>
      <c r="D817" s="259"/>
      <c r="E817" s="259"/>
    </row>
    <row r="818" spans="1:5" ht="12.75">
      <c r="A818" s="6" t="s">
        <v>714</v>
      </c>
      <c r="B818" s="7">
        <v>440</v>
      </c>
      <c r="C818" s="1092"/>
      <c r="D818" s="259"/>
      <c r="E818" s="259"/>
    </row>
    <row r="819" spans="1:5" ht="12.75">
      <c r="A819" s="6" t="s">
        <v>715</v>
      </c>
      <c r="B819" s="7">
        <v>440</v>
      </c>
      <c r="C819" s="1092"/>
      <c r="D819" s="259"/>
      <c r="E819" s="259"/>
    </row>
    <row r="820" spans="1:5" ht="12.75">
      <c r="A820" s="6" t="s">
        <v>716</v>
      </c>
      <c r="B820" s="7">
        <v>440</v>
      </c>
      <c r="C820" s="1092"/>
      <c r="D820" s="259"/>
      <c r="E820" s="259"/>
    </row>
    <row r="821" spans="1:5" ht="12.75">
      <c r="A821" s="6" t="s">
        <v>717</v>
      </c>
      <c r="B821" s="7">
        <v>440</v>
      </c>
      <c r="C821" s="1092"/>
      <c r="D821" s="259"/>
      <c r="E821" s="259"/>
    </row>
    <row r="822" spans="1:5" ht="12.75">
      <c r="A822" s="6" t="s">
        <v>718</v>
      </c>
      <c r="B822" s="7">
        <v>440</v>
      </c>
      <c r="C822" s="1092"/>
      <c r="D822" s="259"/>
      <c r="E822" s="259"/>
    </row>
    <row r="823" spans="1:5" ht="12.75">
      <c r="A823" s="6" t="s">
        <v>719</v>
      </c>
      <c r="B823" s="7">
        <v>440</v>
      </c>
      <c r="C823" s="1092"/>
      <c r="D823" s="259"/>
      <c r="E823" s="259"/>
    </row>
    <row r="824" spans="1:5" ht="12.75">
      <c r="A824" s="6" t="s">
        <v>720</v>
      </c>
      <c r="B824" s="7">
        <v>440</v>
      </c>
      <c r="C824" s="1092"/>
      <c r="D824" s="259"/>
      <c r="E824" s="259"/>
    </row>
    <row r="825" spans="1:5" ht="12.75">
      <c r="A825" s="6" t="s">
        <v>721</v>
      </c>
      <c r="B825" s="7">
        <v>440</v>
      </c>
      <c r="C825" s="1092"/>
      <c r="D825" s="259"/>
      <c r="E825" s="259"/>
    </row>
    <row r="826" spans="1:5" ht="12.75">
      <c r="A826" s="6" t="s">
        <v>722</v>
      </c>
      <c r="B826" s="7">
        <v>440</v>
      </c>
      <c r="C826" s="1092"/>
      <c r="D826" s="259"/>
      <c r="E826" s="259"/>
    </row>
    <row r="827" spans="1:5" ht="12.75">
      <c r="A827" s="6" t="s">
        <v>723</v>
      </c>
      <c r="B827" s="7">
        <v>440</v>
      </c>
      <c r="C827" s="1092"/>
      <c r="D827" s="259"/>
      <c r="E827" s="259"/>
    </row>
    <row r="828" spans="1:5" ht="12.75">
      <c r="A828" s="6" t="s">
        <v>724</v>
      </c>
      <c r="B828" s="7">
        <v>440</v>
      </c>
      <c r="C828" s="1092"/>
      <c r="D828" s="259"/>
      <c r="E828" s="259"/>
    </row>
    <row r="829" spans="1:5" ht="12.75">
      <c r="A829" s="6" t="s">
        <v>725</v>
      </c>
      <c r="B829" s="7">
        <v>440</v>
      </c>
      <c r="C829" s="1092"/>
      <c r="D829" s="259"/>
      <c r="E829" s="259"/>
    </row>
    <row r="830" spans="1:5" ht="12.75">
      <c r="A830" s="6" t="s">
        <v>726</v>
      </c>
      <c r="B830" s="7">
        <v>440</v>
      </c>
      <c r="C830" s="1092"/>
      <c r="D830" s="259"/>
      <c r="E830" s="259"/>
    </row>
    <row r="831" spans="1:5" ht="12.75">
      <c r="A831" s="6" t="s">
        <v>727</v>
      </c>
      <c r="B831" s="7">
        <v>440</v>
      </c>
      <c r="C831" s="1092"/>
      <c r="D831" s="259"/>
      <c r="E831" s="259"/>
    </row>
    <row r="832" spans="1:5" ht="12.75">
      <c r="A832" s="6" t="s">
        <v>1358</v>
      </c>
      <c r="B832" s="7">
        <v>480</v>
      </c>
      <c r="C832" s="1092"/>
      <c r="D832" s="260"/>
      <c r="E832" s="259"/>
    </row>
    <row r="833" spans="1:5" ht="12.75">
      <c r="A833" s="6" t="s">
        <v>1359</v>
      </c>
      <c r="B833" s="7">
        <v>480</v>
      </c>
      <c r="C833" s="1092"/>
      <c r="D833" s="260"/>
      <c r="E833" s="259"/>
    </row>
    <row r="834" spans="1:5" ht="12.75">
      <c r="A834" s="6" t="s">
        <v>1360</v>
      </c>
      <c r="B834" s="7">
        <v>480</v>
      </c>
      <c r="C834" s="1092"/>
      <c r="D834" s="260"/>
      <c r="E834" s="259"/>
    </row>
    <row r="835" spans="1:5" ht="12.75">
      <c r="A835" s="6" t="s">
        <v>1361</v>
      </c>
      <c r="B835" s="7">
        <v>480</v>
      </c>
      <c r="C835" s="1092"/>
      <c r="D835" s="260"/>
      <c r="E835" s="259"/>
    </row>
    <row r="836" spans="1:5" ht="12.75">
      <c r="A836" s="6" t="s">
        <v>1362</v>
      </c>
      <c r="B836" s="7">
        <v>480</v>
      </c>
      <c r="C836" s="1092"/>
      <c r="D836" s="260"/>
      <c r="E836" s="259"/>
    </row>
    <row r="837" spans="1:5" ht="12.75">
      <c r="A837" s="6" t="s">
        <v>1363</v>
      </c>
      <c r="B837" s="7">
        <v>480</v>
      </c>
      <c r="C837" s="1092"/>
      <c r="D837" s="260"/>
      <c r="E837" s="259"/>
    </row>
    <row r="838" spans="1:5" ht="12.75">
      <c r="A838" s="6" t="s">
        <v>1364</v>
      </c>
      <c r="B838" s="7">
        <v>480</v>
      </c>
      <c r="C838" s="1092"/>
      <c r="D838" s="260"/>
      <c r="E838" s="259"/>
    </row>
    <row r="839" spans="1:5" ht="12.75">
      <c r="A839" s="6" t="s">
        <v>1365</v>
      </c>
      <c r="B839" s="7">
        <v>480</v>
      </c>
      <c r="C839" s="1092"/>
      <c r="D839" s="260"/>
      <c r="E839" s="259"/>
    </row>
    <row r="840" spans="1:5" ht="12.75">
      <c r="A840" s="6" t="s">
        <v>1366</v>
      </c>
      <c r="B840" s="7">
        <v>480</v>
      </c>
      <c r="C840" s="1092"/>
      <c r="D840" s="260"/>
      <c r="E840" s="259"/>
    </row>
    <row r="841" spans="1:5" ht="12.75">
      <c r="A841" s="6" t="s">
        <v>1367</v>
      </c>
      <c r="B841" s="7">
        <v>480</v>
      </c>
      <c r="C841" s="1092"/>
      <c r="D841" s="260"/>
      <c r="E841" s="259"/>
    </row>
    <row r="842" spans="1:5" ht="12.75">
      <c r="A842" s="6" t="s">
        <v>1368</v>
      </c>
      <c r="B842" s="7">
        <v>480</v>
      </c>
      <c r="C842" s="1092"/>
      <c r="D842" s="260"/>
      <c r="E842" s="259"/>
    </row>
    <row r="843" spans="1:5" ht="12.75">
      <c r="A843" s="6" t="s">
        <v>1369</v>
      </c>
      <c r="B843" s="7">
        <v>480</v>
      </c>
      <c r="C843" s="1092"/>
      <c r="D843" s="260"/>
      <c r="E843" s="259"/>
    </row>
    <row r="844" spans="1:5" ht="12.75">
      <c r="A844" s="6" t="s">
        <v>1370</v>
      </c>
      <c r="B844" s="7">
        <v>480</v>
      </c>
      <c r="C844" s="1092"/>
      <c r="D844" s="260"/>
      <c r="E844" s="259"/>
    </row>
    <row r="845" spans="1:5" ht="12.75">
      <c r="A845" s="6" t="s">
        <v>1371</v>
      </c>
      <c r="B845" s="7">
        <v>480</v>
      </c>
      <c r="C845" s="1092"/>
      <c r="D845" s="260"/>
      <c r="E845" s="259"/>
    </row>
    <row r="846" spans="1:5" ht="12.75">
      <c r="A846" s="6" t="s">
        <v>1372</v>
      </c>
      <c r="B846" s="7">
        <v>480</v>
      </c>
      <c r="C846" s="1092"/>
      <c r="D846" s="260"/>
      <c r="E846" s="259"/>
    </row>
    <row r="847" spans="1:5" ht="12.75">
      <c r="A847" s="6" t="s">
        <v>1310</v>
      </c>
      <c r="B847" s="7">
        <v>480</v>
      </c>
      <c r="C847" s="1092"/>
      <c r="D847" s="260"/>
      <c r="E847" s="259"/>
    </row>
    <row r="848" spans="1:5" ht="12.75">
      <c r="A848" s="6" t="s">
        <v>728</v>
      </c>
      <c r="B848" s="7">
        <v>520</v>
      </c>
      <c r="C848" s="1092"/>
      <c r="D848" s="259"/>
      <c r="E848" s="259"/>
    </row>
    <row r="849" spans="1:5" ht="12.75">
      <c r="A849" s="6" t="s">
        <v>729</v>
      </c>
      <c r="B849" s="7">
        <v>520</v>
      </c>
      <c r="C849" s="1092"/>
      <c r="D849" s="259"/>
      <c r="E849" s="259"/>
    </row>
    <row r="850" spans="1:5" ht="12.75">
      <c r="A850" s="6" t="s">
        <v>730</v>
      </c>
      <c r="B850" s="7">
        <v>520</v>
      </c>
      <c r="C850" s="1092"/>
      <c r="D850" s="259"/>
      <c r="E850" s="259"/>
    </row>
    <row r="851" spans="1:5" ht="12.75">
      <c r="A851" s="6" t="s">
        <v>731</v>
      </c>
      <c r="B851" s="7">
        <v>520</v>
      </c>
      <c r="C851" s="1092"/>
      <c r="D851" s="259"/>
      <c r="E851" s="259"/>
    </row>
    <row r="852" spans="1:5" ht="12.75">
      <c r="A852" s="6" t="s">
        <v>732</v>
      </c>
      <c r="B852" s="7">
        <v>520</v>
      </c>
      <c r="C852" s="1092"/>
      <c r="D852" s="259"/>
      <c r="E852" s="259"/>
    </row>
    <row r="853" spans="1:5" ht="12.75">
      <c r="A853" s="6" t="s">
        <v>733</v>
      </c>
      <c r="B853" s="7">
        <v>520</v>
      </c>
      <c r="C853" s="1092"/>
      <c r="D853" s="259"/>
      <c r="E853" s="259"/>
    </row>
    <row r="854" spans="1:5" ht="12.75">
      <c r="A854" s="6" t="s">
        <v>734</v>
      </c>
      <c r="B854" s="7">
        <v>520</v>
      </c>
      <c r="C854" s="1092"/>
      <c r="D854" s="259"/>
      <c r="E854" s="259"/>
    </row>
    <row r="855" spans="1:5" ht="12.75">
      <c r="A855" s="6" t="s">
        <v>735</v>
      </c>
      <c r="B855" s="7">
        <v>520</v>
      </c>
      <c r="C855" s="1092"/>
      <c r="D855" s="259"/>
      <c r="E855" s="259"/>
    </row>
    <row r="856" spans="1:5" ht="12.75">
      <c r="A856" s="6" t="s">
        <v>736</v>
      </c>
      <c r="B856" s="7">
        <v>520</v>
      </c>
      <c r="C856" s="1092"/>
      <c r="D856" s="259"/>
      <c r="E856" s="259"/>
    </row>
    <row r="857" spans="1:5" ht="12.75">
      <c r="A857" s="6" t="s">
        <v>737</v>
      </c>
      <c r="B857" s="7">
        <v>520</v>
      </c>
      <c r="C857" s="1092"/>
      <c r="D857" s="259"/>
      <c r="E857" s="259"/>
    </row>
    <row r="858" spans="1:5" ht="12.75">
      <c r="A858" s="6" t="s">
        <v>738</v>
      </c>
      <c r="B858" s="7">
        <v>520</v>
      </c>
      <c r="C858" s="1092"/>
      <c r="D858" s="259"/>
      <c r="E858" s="259"/>
    </row>
    <row r="859" spans="1:5" ht="12.75">
      <c r="A859" s="6" t="s">
        <v>739</v>
      </c>
      <c r="B859" s="7">
        <v>520</v>
      </c>
      <c r="C859" s="1092"/>
      <c r="D859" s="259"/>
      <c r="E859" s="259"/>
    </row>
    <row r="860" spans="1:5" ht="12.75">
      <c r="A860" s="6" t="s">
        <v>740</v>
      </c>
      <c r="B860" s="7">
        <v>520</v>
      </c>
      <c r="C860" s="1092"/>
      <c r="D860" s="259"/>
      <c r="E860" s="259"/>
    </row>
    <row r="861" spans="1:5" ht="12.75">
      <c r="A861" s="6" t="s">
        <v>741</v>
      </c>
      <c r="B861" s="7">
        <v>520</v>
      </c>
      <c r="C861" s="1092"/>
      <c r="D861" s="259"/>
      <c r="E861" s="259"/>
    </row>
    <row r="862" spans="1:5" ht="12.75">
      <c r="A862" s="6" t="s">
        <v>742</v>
      </c>
      <c r="B862" s="7">
        <v>520</v>
      </c>
      <c r="C862" s="1092"/>
      <c r="D862" s="259"/>
      <c r="E862" s="259"/>
    </row>
    <row r="863" spans="1:5" ht="12.75">
      <c r="A863" s="6" t="s">
        <v>743</v>
      </c>
      <c r="B863" s="7">
        <v>520</v>
      </c>
      <c r="C863" s="1092"/>
      <c r="D863" s="259"/>
      <c r="E863" s="259"/>
    </row>
    <row r="864" spans="1:5" ht="12.75">
      <c r="A864" s="6" t="s">
        <v>744</v>
      </c>
      <c r="B864" s="7">
        <v>560</v>
      </c>
      <c r="C864" s="1092"/>
      <c r="D864" s="259"/>
      <c r="E864" s="259"/>
    </row>
    <row r="865" spans="1:5" ht="12.75">
      <c r="A865" s="6" t="s">
        <v>745</v>
      </c>
      <c r="B865" s="7">
        <v>560</v>
      </c>
      <c r="C865" s="1092"/>
      <c r="D865" s="259"/>
      <c r="E865" s="259"/>
    </row>
    <row r="866" spans="1:5" ht="12.75">
      <c r="A866" s="6" t="s">
        <v>746</v>
      </c>
      <c r="B866" s="7">
        <v>560</v>
      </c>
      <c r="C866" s="1092"/>
      <c r="D866" s="259"/>
      <c r="E866" s="259"/>
    </row>
    <row r="867" spans="1:5" ht="12.75">
      <c r="A867" s="6" t="s">
        <v>747</v>
      </c>
      <c r="B867" s="7">
        <v>560</v>
      </c>
      <c r="C867" s="1092"/>
      <c r="D867" s="259"/>
      <c r="E867" s="259"/>
    </row>
    <row r="868" spans="1:5" ht="12.75">
      <c r="A868" s="6" t="s">
        <v>748</v>
      </c>
      <c r="B868" s="7">
        <v>560</v>
      </c>
      <c r="C868" s="1092"/>
      <c r="D868" s="259"/>
      <c r="E868" s="259"/>
    </row>
    <row r="869" spans="1:5" ht="12.75">
      <c r="A869" s="6" t="s">
        <v>749</v>
      </c>
      <c r="B869" s="7">
        <v>560</v>
      </c>
      <c r="C869" s="1092"/>
      <c r="D869" s="259"/>
      <c r="E869" s="259"/>
    </row>
    <row r="870" spans="1:5" ht="12.75">
      <c r="A870" s="6" t="s">
        <v>750</v>
      </c>
      <c r="B870" s="7">
        <v>560</v>
      </c>
      <c r="C870" s="1092"/>
      <c r="D870" s="259"/>
      <c r="E870" s="259"/>
    </row>
    <row r="871" spans="1:5" ht="12.75">
      <c r="A871" s="6" t="s">
        <v>751</v>
      </c>
      <c r="B871" s="7">
        <v>560</v>
      </c>
      <c r="C871" s="1092"/>
      <c r="D871" s="259"/>
      <c r="E871" s="259"/>
    </row>
    <row r="872" spans="1:5" ht="12.75">
      <c r="A872" s="6" t="s">
        <v>752</v>
      </c>
      <c r="B872" s="7">
        <v>560</v>
      </c>
      <c r="C872" s="1092"/>
      <c r="D872" s="259"/>
      <c r="E872" s="259"/>
    </row>
    <row r="873" spans="1:5" ht="12.75">
      <c r="A873" s="6" t="s">
        <v>753</v>
      </c>
      <c r="B873" s="7">
        <v>560</v>
      </c>
      <c r="C873" s="1092"/>
      <c r="D873" s="259"/>
      <c r="E873" s="259"/>
    </row>
    <row r="874" spans="1:5" ht="12.75">
      <c r="A874" s="6" t="s">
        <v>754</v>
      </c>
      <c r="B874" s="7">
        <v>560</v>
      </c>
      <c r="C874" s="1092"/>
      <c r="D874" s="259"/>
      <c r="E874" s="259"/>
    </row>
    <row r="875" spans="1:5" ht="12.75">
      <c r="A875" s="6" t="s">
        <v>755</v>
      </c>
      <c r="B875" s="7">
        <v>560</v>
      </c>
      <c r="C875" s="1092"/>
      <c r="D875" s="259"/>
      <c r="E875" s="259"/>
    </row>
    <row r="876" spans="1:5" ht="12.75">
      <c r="A876" s="6" t="s">
        <v>756</v>
      </c>
      <c r="B876" s="7">
        <v>560</v>
      </c>
      <c r="C876" s="1092"/>
      <c r="D876" s="259"/>
      <c r="E876" s="259"/>
    </row>
    <row r="877" spans="1:5" ht="12.75">
      <c r="A877" s="6" t="s">
        <v>757</v>
      </c>
      <c r="B877" s="7">
        <v>560</v>
      </c>
      <c r="C877" s="1092"/>
      <c r="D877" s="259"/>
      <c r="E877" s="259"/>
    </row>
    <row r="878" spans="1:5" ht="12.75">
      <c r="A878" s="6" t="s">
        <v>758</v>
      </c>
      <c r="B878" s="7">
        <v>560</v>
      </c>
      <c r="C878" s="1092"/>
      <c r="D878" s="259"/>
      <c r="E878" s="259"/>
    </row>
    <row r="879" spans="1:5" ht="12.75">
      <c r="A879" s="6" t="s">
        <v>759</v>
      </c>
      <c r="B879" s="7">
        <v>560</v>
      </c>
      <c r="C879" s="1092"/>
      <c r="D879" s="259"/>
      <c r="E879" s="259"/>
    </row>
    <row r="880" spans="1:5" ht="12.75">
      <c r="A880" s="6" t="s">
        <v>760</v>
      </c>
      <c r="B880" s="7">
        <v>620</v>
      </c>
      <c r="C880" s="1092"/>
      <c r="D880" s="259"/>
      <c r="E880" s="259"/>
    </row>
    <row r="881" spans="1:5" ht="12.75">
      <c r="A881" s="6" t="s">
        <v>761</v>
      </c>
      <c r="B881" s="7">
        <v>620</v>
      </c>
      <c r="C881" s="1092"/>
      <c r="D881" s="259"/>
      <c r="E881" s="259"/>
    </row>
    <row r="882" spans="1:5" ht="12.75">
      <c r="A882" s="6" t="s">
        <v>762</v>
      </c>
      <c r="B882" s="7">
        <v>620</v>
      </c>
      <c r="C882" s="1092"/>
      <c r="D882" s="259"/>
      <c r="E882" s="259"/>
    </row>
    <row r="883" spans="1:5" ht="12.75">
      <c r="A883" s="6" t="s">
        <v>763</v>
      </c>
      <c r="B883" s="7">
        <v>620</v>
      </c>
      <c r="C883" s="1092"/>
      <c r="D883" s="259"/>
      <c r="E883" s="259"/>
    </row>
    <row r="884" spans="1:5" ht="12.75">
      <c r="A884" s="6" t="s">
        <v>764</v>
      </c>
      <c r="B884" s="7">
        <v>620</v>
      </c>
      <c r="C884" s="1092"/>
      <c r="D884" s="259"/>
      <c r="E884" s="259"/>
    </row>
    <row r="885" spans="1:5" ht="12.75">
      <c r="A885" s="6" t="s">
        <v>765</v>
      </c>
      <c r="B885" s="7">
        <v>620</v>
      </c>
      <c r="C885" s="1092"/>
      <c r="D885" s="259"/>
      <c r="E885" s="259"/>
    </row>
    <row r="886" spans="1:5" ht="12.75">
      <c r="A886" s="6" t="s">
        <v>766</v>
      </c>
      <c r="B886" s="7">
        <v>620</v>
      </c>
      <c r="C886" s="1092"/>
      <c r="D886" s="259"/>
      <c r="E886" s="259"/>
    </row>
    <row r="887" spans="1:5" ht="12.75">
      <c r="A887" s="6" t="s">
        <v>767</v>
      </c>
      <c r="B887" s="7">
        <v>620</v>
      </c>
      <c r="C887" s="1092"/>
      <c r="D887" s="259"/>
      <c r="E887" s="259"/>
    </row>
    <row r="888" spans="1:5" ht="12.75">
      <c r="A888" s="6" t="s">
        <v>768</v>
      </c>
      <c r="B888" s="7">
        <v>620</v>
      </c>
      <c r="C888" s="1092"/>
      <c r="D888" s="259"/>
      <c r="E888" s="259"/>
    </row>
    <row r="889" spans="1:5" ht="12.75">
      <c r="A889" s="6" t="s">
        <v>769</v>
      </c>
      <c r="B889" s="7">
        <v>620</v>
      </c>
      <c r="C889" s="1092"/>
      <c r="D889" s="259"/>
      <c r="E889" s="259"/>
    </row>
    <row r="890" spans="1:5" ht="12.75">
      <c r="A890" s="6" t="s">
        <v>770</v>
      </c>
      <c r="B890" s="7">
        <v>620</v>
      </c>
      <c r="C890" s="1092"/>
      <c r="D890" s="259"/>
      <c r="E890" s="259"/>
    </row>
    <row r="891" spans="1:5" ht="12.75">
      <c r="A891" s="6" t="s">
        <v>771</v>
      </c>
      <c r="B891" s="7">
        <v>620</v>
      </c>
      <c r="C891" s="1092"/>
      <c r="D891" s="259"/>
      <c r="E891" s="259"/>
    </row>
    <row r="892" spans="1:5" ht="12.75">
      <c r="A892" s="6" t="s">
        <v>772</v>
      </c>
      <c r="B892" s="7">
        <v>620</v>
      </c>
      <c r="C892" s="1092"/>
      <c r="D892" s="259"/>
      <c r="E892" s="259"/>
    </row>
    <row r="893" spans="1:5" ht="12.75">
      <c r="A893" s="6" t="s">
        <v>773</v>
      </c>
      <c r="B893" s="7">
        <v>620</v>
      </c>
      <c r="C893" s="1092"/>
      <c r="D893" s="259"/>
      <c r="E893" s="259"/>
    </row>
    <row r="894" spans="1:5" ht="12.75">
      <c r="A894" s="6" t="s">
        <v>774</v>
      </c>
      <c r="B894" s="7">
        <v>620</v>
      </c>
      <c r="C894" s="1092"/>
      <c r="D894" s="259"/>
      <c r="E894" s="259"/>
    </row>
    <row r="895" spans="1:5" ht="12.75">
      <c r="A895" s="6" t="s">
        <v>775</v>
      </c>
      <c r="B895" s="7">
        <v>620</v>
      </c>
      <c r="C895" s="1092"/>
      <c r="D895" s="259"/>
      <c r="E895" s="259"/>
    </row>
    <row r="896" spans="1:5" ht="12.75">
      <c r="A896" s="6" t="s">
        <v>1373</v>
      </c>
      <c r="B896" s="7">
        <v>670</v>
      </c>
      <c r="C896" s="1092"/>
      <c r="D896" s="260"/>
      <c r="E896" s="259"/>
    </row>
    <row r="897" spans="1:5" ht="12.75">
      <c r="A897" s="6" t="s">
        <v>1374</v>
      </c>
      <c r="B897" s="7">
        <v>670</v>
      </c>
      <c r="C897" s="1092"/>
      <c r="D897" s="260"/>
      <c r="E897" s="259"/>
    </row>
    <row r="898" spans="1:5" ht="12.75">
      <c r="A898" s="6" t="s">
        <v>1375</v>
      </c>
      <c r="B898" s="7">
        <v>670</v>
      </c>
      <c r="C898" s="1092"/>
      <c r="D898" s="260"/>
      <c r="E898" s="259"/>
    </row>
    <row r="899" spans="1:5" ht="12.75">
      <c r="A899" s="6" t="s">
        <v>1376</v>
      </c>
      <c r="B899" s="7">
        <v>670</v>
      </c>
      <c r="C899" s="1092"/>
      <c r="D899" s="260"/>
      <c r="E899" s="259"/>
    </row>
    <row r="900" spans="1:5" ht="12.75">
      <c r="A900" s="6" t="s">
        <v>1377</v>
      </c>
      <c r="B900" s="7">
        <v>670</v>
      </c>
      <c r="C900" s="1092"/>
      <c r="D900" s="260"/>
      <c r="E900" s="259"/>
    </row>
    <row r="901" spans="1:5" ht="12.75">
      <c r="A901" s="6" t="s">
        <v>1378</v>
      </c>
      <c r="B901" s="7">
        <v>670</v>
      </c>
      <c r="C901" s="1092"/>
      <c r="D901" s="260"/>
      <c r="E901" s="259"/>
    </row>
    <row r="902" spans="1:5" ht="12.75">
      <c r="A902" s="6" t="s">
        <v>1379</v>
      </c>
      <c r="B902" s="7">
        <v>670</v>
      </c>
      <c r="C902" s="1092"/>
      <c r="D902" s="260"/>
      <c r="E902" s="259"/>
    </row>
    <row r="903" spans="1:5" ht="12.75">
      <c r="A903" s="6" t="s">
        <v>1380</v>
      </c>
      <c r="B903" s="7">
        <v>670</v>
      </c>
      <c r="C903" s="1092"/>
      <c r="D903" s="260"/>
      <c r="E903" s="259"/>
    </row>
    <row r="904" spans="1:5" ht="12.75">
      <c r="A904" s="6" t="s">
        <v>1381</v>
      </c>
      <c r="B904" s="7">
        <v>670</v>
      </c>
      <c r="C904" s="1092"/>
      <c r="D904" s="260"/>
      <c r="E904" s="259"/>
    </row>
    <row r="905" spans="1:5" ht="12.75">
      <c r="A905" s="6" t="s">
        <v>1382</v>
      </c>
      <c r="B905" s="7">
        <v>670</v>
      </c>
      <c r="C905" s="1092"/>
      <c r="D905" s="260"/>
      <c r="E905" s="259"/>
    </row>
    <row r="906" spans="1:5" ht="12.75">
      <c r="A906" s="6" t="s">
        <v>1383</v>
      </c>
      <c r="B906" s="7">
        <v>670</v>
      </c>
      <c r="C906" s="1092"/>
      <c r="D906" s="260"/>
      <c r="E906" s="259"/>
    </row>
    <row r="907" spans="1:5" ht="12.75">
      <c r="A907" s="6" t="s">
        <v>1384</v>
      </c>
      <c r="B907" s="7">
        <v>670</v>
      </c>
      <c r="C907" s="1092"/>
      <c r="D907" s="260"/>
      <c r="E907" s="259"/>
    </row>
    <row r="908" spans="1:5" ht="12.75">
      <c r="A908" s="6" t="s">
        <v>1385</v>
      </c>
      <c r="B908" s="7">
        <v>670</v>
      </c>
      <c r="C908" s="1092"/>
      <c r="D908" s="260"/>
      <c r="E908" s="259"/>
    </row>
    <row r="909" spans="1:5" ht="12.75">
      <c r="A909" s="6" t="s">
        <v>1386</v>
      </c>
      <c r="B909" s="7">
        <v>670</v>
      </c>
      <c r="C909" s="1092"/>
      <c r="D909" s="260"/>
      <c r="E909" s="259"/>
    </row>
    <row r="910" spans="1:5" ht="12.75">
      <c r="A910" s="6" t="s">
        <v>1387</v>
      </c>
      <c r="B910" s="7">
        <v>670</v>
      </c>
      <c r="C910" s="1092"/>
      <c r="D910" s="260"/>
      <c r="E910" s="259"/>
    </row>
    <row r="911" spans="1:5" ht="12.75">
      <c r="A911" s="6" t="s">
        <v>1311</v>
      </c>
      <c r="B911" s="7">
        <v>670</v>
      </c>
      <c r="C911" s="1092"/>
      <c r="D911" s="260"/>
      <c r="E911" s="259"/>
    </row>
    <row r="912" spans="1:5" ht="12.75">
      <c r="A912" s="6" t="s">
        <v>1388</v>
      </c>
      <c r="B912" s="7">
        <v>850</v>
      </c>
      <c r="C912" s="1092"/>
      <c r="D912" s="260"/>
      <c r="E912" s="259"/>
    </row>
    <row r="913" spans="1:5" ht="12.75">
      <c r="A913" s="6" t="s">
        <v>1389</v>
      </c>
      <c r="B913" s="7">
        <v>850</v>
      </c>
      <c r="C913" s="1092"/>
      <c r="D913" s="260"/>
      <c r="E913" s="259"/>
    </row>
    <row r="914" spans="1:5" ht="12.75">
      <c r="A914" s="6" t="s">
        <v>1390</v>
      </c>
      <c r="B914" s="7">
        <v>850</v>
      </c>
      <c r="C914" s="1092"/>
      <c r="D914" s="260"/>
      <c r="E914" s="259"/>
    </row>
    <row r="915" spans="1:5" ht="12.75">
      <c r="A915" s="6" t="s">
        <v>1391</v>
      </c>
      <c r="B915" s="7">
        <v>850</v>
      </c>
      <c r="C915" s="1092"/>
      <c r="D915" s="260"/>
      <c r="E915" s="259"/>
    </row>
    <row r="916" spans="1:5" ht="12.75">
      <c r="A916" s="6" t="s">
        <v>1392</v>
      </c>
      <c r="B916" s="7">
        <v>850</v>
      </c>
      <c r="C916" s="1092"/>
      <c r="D916" s="260"/>
      <c r="E916" s="259"/>
    </row>
    <row r="917" spans="1:5" ht="12.75">
      <c r="A917" s="6" t="s">
        <v>1393</v>
      </c>
      <c r="B917" s="7">
        <v>850</v>
      </c>
      <c r="C917" s="1092"/>
      <c r="D917" s="260"/>
      <c r="E917" s="259"/>
    </row>
    <row r="918" spans="1:5" ht="12.75">
      <c r="A918" s="6" t="s">
        <v>1394</v>
      </c>
      <c r="B918" s="7">
        <v>850</v>
      </c>
      <c r="C918" s="1092"/>
      <c r="D918" s="260"/>
      <c r="E918" s="259"/>
    </row>
    <row r="919" spans="1:5" ht="12.75">
      <c r="A919" s="6" t="s">
        <v>1395</v>
      </c>
      <c r="B919" s="7">
        <v>850</v>
      </c>
      <c r="C919" s="1092"/>
      <c r="D919" s="260"/>
      <c r="E919" s="259"/>
    </row>
    <row r="920" spans="1:5" ht="12.75">
      <c r="A920" s="6" t="s">
        <v>1396</v>
      </c>
      <c r="B920" s="7">
        <v>850</v>
      </c>
      <c r="C920" s="1092"/>
      <c r="D920" s="260"/>
      <c r="E920" s="259"/>
    </row>
    <row r="921" spans="1:5" ht="12.75">
      <c r="A921" s="6" t="s">
        <v>1397</v>
      </c>
      <c r="B921" s="7">
        <v>850</v>
      </c>
      <c r="C921" s="1092"/>
      <c r="D921" s="260"/>
      <c r="E921" s="259"/>
    </row>
    <row r="922" spans="1:5" ht="12.75">
      <c r="A922" s="6" t="s">
        <v>1398</v>
      </c>
      <c r="B922" s="7">
        <v>850</v>
      </c>
      <c r="C922" s="1092"/>
      <c r="D922" s="260"/>
      <c r="E922" s="259"/>
    </row>
    <row r="923" spans="1:5" ht="12.75">
      <c r="A923" s="6" t="s">
        <v>1399</v>
      </c>
      <c r="B923" s="7">
        <v>850</v>
      </c>
      <c r="C923" s="1092"/>
      <c r="D923" s="260"/>
      <c r="E923" s="259"/>
    </row>
    <row r="924" spans="1:5" ht="12.75">
      <c r="A924" s="6" t="s">
        <v>1400</v>
      </c>
      <c r="B924" s="7">
        <v>850</v>
      </c>
      <c r="C924" s="1092"/>
      <c r="D924" s="260"/>
      <c r="E924" s="259"/>
    </row>
    <row r="925" spans="1:5" ht="12.75">
      <c r="A925" s="6" t="s">
        <v>1401</v>
      </c>
      <c r="B925" s="7">
        <v>850</v>
      </c>
      <c r="C925" s="1092"/>
      <c r="D925" s="260"/>
      <c r="E925" s="259"/>
    </row>
    <row r="926" spans="1:5" ht="12.75">
      <c r="A926" s="6" t="s">
        <v>1402</v>
      </c>
      <c r="B926" s="7">
        <v>850</v>
      </c>
      <c r="C926" s="1092"/>
      <c r="D926" s="260"/>
      <c r="E926" s="259"/>
    </row>
    <row r="927" spans="1:5" ht="12.75">
      <c r="A927" s="6" t="s">
        <v>1312</v>
      </c>
      <c r="B927" s="7">
        <v>850</v>
      </c>
      <c r="C927" s="1092"/>
      <c r="D927" s="260"/>
      <c r="E927" s="259"/>
    </row>
    <row r="928" spans="1:5" ht="12.75">
      <c r="A928" s="6" t="s">
        <v>776</v>
      </c>
      <c r="B928" s="7">
        <v>380</v>
      </c>
      <c r="C928" s="1092"/>
      <c r="D928" s="259"/>
      <c r="E928" s="259"/>
    </row>
    <row r="929" spans="1:5" ht="12.75">
      <c r="A929" s="6" t="s">
        <v>777</v>
      </c>
      <c r="B929" s="7">
        <v>380</v>
      </c>
      <c r="C929" s="1092"/>
      <c r="D929" s="259"/>
      <c r="E929" s="259"/>
    </row>
    <row r="930" spans="1:5" ht="12.75">
      <c r="A930" s="6" t="s">
        <v>778</v>
      </c>
      <c r="B930" s="7">
        <v>380</v>
      </c>
      <c r="C930" s="1092"/>
      <c r="D930" s="259"/>
      <c r="E930" s="259"/>
    </row>
    <row r="931" spans="1:5" ht="12.75">
      <c r="A931" s="6" t="s">
        <v>779</v>
      </c>
      <c r="B931" s="7">
        <v>380</v>
      </c>
      <c r="C931" s="1092"/>
      <c r="D931" s="259"/>
      <c r="E931" s="259"/>
    </row>
    <row r="932" spans="1:5" ht="12.75">
      <c r="A932" s="6" t="s">
        <v>780</v>
      </c>
      <c r="B932" s="7">
        <v>380</v>
      </c>
      <c r="C932" s="1092"/>
      <c r="D932" s="259"/>
      <c r="E932" s="259"/>
    </row>
    <row r="933" spans="1:5" ht="12.75">
      <c r="A933" s="6" t="s">
        <v>781</v>
      </c>
      <c r="B933" s="7">
        <v>380</v>
      </c>
      <c r="C933" s="1092"/>
      <c r="D933" s="259"/>
      <c r="E933" s="259"/>
    </row>
    <row r="934" spans="1:5" ht="12.75">
      <c r="A934" s="6" t="s">
        <v>782</v>
      </c>
      <c r="B934" s="7">
        <v>380</v>
      </c>
      <c r="C934" s="1092"/>
      <c r="D934" s="259"/>
      <c r="E934" s="259"/>
    </row>
    <row r="935" spans="1:5" ht="12.75">
      <c r="A935" s="6" t="s">
        <v>783</v>
      </c>
      <c r="B935" s="7">
        <v>380</v>
      </c>
      <c r="C935" s="1092"/>
      <c r="D935" s="259"/>
      <c r="E935" s="259"/>
    </row>
    <row r="936" spans="1:5" ht="12.75">
      <c r="A936" s="6" t="s">
        <v>784</v>
      </c>
      <c r="B936" s="7">
        <v>380</v>
      </c>
      <c r="C936" s="1092"/>
      <c r="D936" s="259"/>
      <c r="E936" s="259"/>
    </row>
    <row r="937" spans="1:5" ht="12.75">
      <c r="A937" s="6" t="s">
        <v>785</v>
      </c>
      <c r="B937" s="7">
        <v>380</v>
      </c>
      <c r="C937" s="1092"/>
      <c r="D937" s="259"/>
      <c r="E937" s="259"/>
    </row>
    <row r="938" spans="1:5" ht="12.75">
      <c r="A938" s="6" t="s">
        <v>786</v>
      </c>
      <c r="B938" s="7">
        <v>380</v>
      </c>
      <c r="C938" s="1092"/>
      <c r="D938" s="259"/>
      <c r="E938" s="259"/>
    </row>
    <row r="939" spans="1:5" ht="12.75">
      <c r="A939" s="6" t="s">
        <v>787</v>
      </c>
      <c r="B939" s="7">
        <v>380</v>
      </c>
      <c r="C939" s="1092"/>
      <c r="D939" s="259"/>
      <c r="E939" s="259"/>
    </row>
    <row r="940" spans="1:5" ht="12.75">
      <c r="A940" s="6" t="s">
        <v>788</v>
      </c>
      <c r="B940" s="7">
        <v>380</v>
      </c>
      <c r="C940" s="1092"/>
      <c r="D940" s="259"/>
      <c r="E940" s="259"/>
    </row>
    <row r="941" spans="1:5" ht="12.75">
      <c r="A941" s="6" t="s">
        <v>789</v>
      </c>
      <c r="B941" s="7">
        <v>380</v>
      </c>
      <c r="C941" s="1092"/>
      <c r="D941" s="259"/>
      <c r="E941" s="259"/>
    </row>
    <row r="942" spans="1:5" ht="12.75">
      <c r="A942" s="6" t="s">
        <v>790</v>
      </c>
      <c r="B942" s="7">
        <v>380</v>
      </c>
      <c r="C942" s="1092"/>
      <c r="D942" s="259"/>
      <c r="E942" s="259"/>
    </row>
    <row r="943" spans="1:5" ht="12.75">
      <c r="A943" s="6" t="s">
        <v>791</v>
      </c>
      <c r="B943" s="7">
        <v>380</v>
      </c>
      <c r="C943" s="1092"/>
      <c r="D943" s="259"/>
      <c r="E943" s="259"/>
    </row>
    <row r="944" spans="1:5" ht="12.75">
      <c r="A944" s="6" t="s">
        <v>792</v>
      </c>
      <c r="B944" s="7">
        <v>440</v>
      </c>
      <c r="C944" s="1092"/>
      <c r="D944" s="259"/>
      <c r="E944" s="259"/>
    </row>
    <row r="945" spans="1:5" ht="12.75">
      <c r="A945" s="6" t="s">
        <v>793</v>
      </c>
      <c r="B945" s="7">
        <v>440</v>
      </c>
      <c r="C945" s="1092"/>
      <c r="D945" s="259"/>
      <c r="E945" s="259"/>
    </row>
    <row r="946" spans="1:5" ht="12.75">
      <c r="A946" s="6" t="s">
        <v>794</v>
      </c>
      <c r="B946" s="7">
        <v>440</v>
      </c>
      <c r="C946" s="1092"/>
      <c r="D946" s="259"/>
      <c r="E946" s="259"/>
    </row>
    <row r="947" spans="1:5" ht="12.75">
      <c r="A947" s="6" t="s">
        <v>795</v>
      </c>
      <c r="B947" s="7">
        <v>440</v>
      </c>
      <c r="C947" s="1092"/>
      <c r="D947" s="259"/>
      <c r="E947" s="259"/>
    </row>
    <row r="948" spans="1:5" ht="12.75">
      <c r="A948" s="6" t="s">
        <v>796</v>
      </c>
      <c r="B948" s="7">
        <v>440</v>
      </c>
      <c r="C948" s="1092"/>
      <c r="D948" s="259"/>
      <c r="E948" s="259"/>
    </row>
    <row r="949" spans="1:5" ht="12.75">
      <c r="A949" s="6" t="s">
        <v>797</v>
      </c>
      <c r="B949" s="7">
        <v>440</v>
      </c>
      <c r="C949" s="1092"/>
      <c r="D949" s="259"/>
      <c r="E949" s="259"/>
    </row>
    <row r="950" spans="1:5" ht="12.75">
      <c r="A950" s="6" t="s">
        <v>798</v>
      </c>
      <c r="B950" s="7">
        <v>440</v>
      </c>
      <c r="C950" s="1092"/>
      <c r="D950" s="259"/>
      <c r="E950" s="259"/>
    </row>
    <row r="951" spans="1:5" ht="12.75">
      <c r="A951" s="6" t="s">
        <v>799</v>
      </c>
      <c r="B951" s="7">
        <v>440</v>
      </c>
      <c r="C951" s="1092"/>
      <c r="D951" s="259"/>
      <c r="E951" s="259"/>
    </row>
    <row r="952" spans="1:5" ht="12.75">
      <c r="A952" s="6" t="s">
        <v>800</v>
      </c>
      <c r="B952" s="7">
        <v>440</v>
      </c>
      <c r="C952" s="1092"/>
      <c r="D952" s="259"/>
      <c r="E952" s="259"/>
    </row>
    <row r="953" spans="1:5" ht="12.75">
      <c r="A953" s="6" t="s">
        <v>801</v>
      </c>
      <c r="B953" s="7">
        <v>440</v>
      </c>
      <c r="C953" s="1092"/>
      <c r="D953" s="259"/>
      <c r="E953" s="259"/>
    </row>
    <row r="954" spans="1:5" ht="12.75">
      <c r="A954" s="6" t="s">
        <v>802</v>
      </c>
      <c r="B954" s="7">
        <v>440</v>
      </c>
      <c r="C954" s="1092"/>
      <c r="D954" s="259"/>
      <c r="E954" s="259"/>
    </row>
    <row r="955" spans="1:5" ht="12.75">
      <c r="A955" s="6" t="s">
        <v>803</v>
      </c>
      <c r="B955" s="7">
        <v>440</v>
      </c>
      <c r="C955" s="1092"/>
      <c r="D955" s="259"/>
      <c r="E955" s="259"/>
    </row>
    <row r="956" spans="1:5" ht="12.75">
      <c r="A956" s="6" t="s">
        <v>804</v>
      </c>
      <c r="B956" s="7">
        <v>440</v>
      </c>
      <c r="C956" s="1092"/>
      <c r="D956" s="259"/>
      <c r="E956" s="259"/>
    </row>
    <row r="957" spans="1:5" ht="12.75">
      <c r="A957" s="6" t="s">
        <v>805</v>
      </c>
      <c r="B957" s="7">
        <v>440</v>
      </c>
      <c r="C957" s="1092"/>
      <c r="D957" s="259"/>
      <c r="E957" s="259"/>
    </row>
    <row r="958" spans="1:5" ht="12.75">
      <c r="A958" s="6" t="s">
        <v>806</v>
      </c>
      <c r="B958" s="7">
        <v>440</v>
      </c>
      <c r="C958" s="1092"/>
      <c r="D958" s="259"/>
      <c r="E958" s="259"/>
    </row>
    <row r="959" spans="1:5" ht="12.75">
      <c r="A959" s="6" t="s">
        <v>807</v>
      </c>
      <c r="B959" s="7">
        <v>440</v>
      </c>
      <c r="C959" s="1092"/>
      <c r="D959" s="259"/>
      <c r="E959" s="259"/>
    </row>
    <row r="960" spans="1:5" ht="12.75">
      <c r="A960" s="6" t="s">
        <v>808</v>
      </c>
      <c r="B960" s="7">
        <v>520</v>
      </c>
      <c r="C960" s="1092"/>
      <c r="D960" s="259"/>
      <c r="E960" s="259"/>
    </row>
    <row r="961" spans="1:5" ht="12.75">
      <c r="A961" s="6" t="s">
        <v>809</v>
      </c>
      <c r="B961" s="7">
        <v>520</v>
      </c>
      <c r="C961" s="1092"/>
      <c r="D961" s="259"/>
      <c r="E961" s="259"/>
    </row>
    <row r="962" spans="1:5" ht="12.75">
      <c r="A962" s="6" t="s">
        <v>810</v>
      </c>
      <c r="B962" s="7">
        <v>520</v>
      </c>
      <c r="C962" s="1092"/>
      <c r="D962" s="259"/>
      <c r="E962" s="259"/>
    </row>
    <row r="963" spans="1:5" ht="12.75">
      <c r="A963" s="6" t="s">
        <v>811</v>
      </c>
      <c r="B963" s="7">
        <v>520</v>
      </c>
      <c r="C963" s="1092"/>
      <c r="D963" s="259"/>
      <c r="E963" s="259"/>
    </row>
    <row r="964" spans="1:5" ht="12.75">
      <c r="A964" s="6" t="s">
        <v>812</v>
      </c>
      <c r="B964" s="7">
        <v>520</v>
      </c>
      <c r="C964" s="1092"/>
      <c r="D964" s="259"/>
      <c r="E964" s="259"/>
    </row>
    <row r="965" spans="1:5" ht="12.75">
      <c r="A965" s="6" t="s">
        <v>813</v>
      </c>
      <c r="B965" s="7">
        <v>520</v>
      </c>
      <c r="C965" s="1092"/>
      <c r="D965" s="259"/>
      <c r="E965" s="259"/>
    </row>
    <row r="966" spans="1:5" ht="12.75">
      <c r="A966" s="6" t="s">
        <v>814</v>
      </c>
      <c r="B966" s="7">
        <v>520</v>
      </c>
      <c r="C966" s="1092"/>
      <c r="D966" s="259"/>
      <c r="E966" s="259"/>
    </row>
    <row r="967" spans="1:5" ht="12.75">
      <c r="A967" s="6" t="s">
        <v>815</v>
      </c>
      <c r="B967" s="7">
        <v>520</v>
      </c>
      <c r="C967" s="1092"/>
      <c r="D967" s="259"/>
      <c r="E967" s="259"/>
    </row>
    <row r="968" spans="1:5" ht="12.75">
      <c r="A968" s="6" t="s">
        <v>816</v>
      </c>
      <c r="B968" s="7">
        <v>520</v>
      </c>
      <c r="C968" s="1092"/>
      <c r="D968" s="259"/>
      <c r="E968" s="259"/>
    </row>
    <row r="969" spans="1:5" ht="12.75">
      <c r="A969" s="6" t="s">
        <v>817</v>
      </c>
      <c r="B969" s="7">
        <v>520</v>
      </c>
      <c r="C969" s="1092"/>
      <c r="D969" s="259"/>
      <c r="E969" s="259"/>
    </row>
    <row r="970" spans="1:5" ht="12.75">
      <c r="A970" s="6" t="s">
        <v>818</v>
      </c>
      <c r="B970" s="7">
        <v>520</v>
      </c>
      <c r="C970" s="1092"/>
      <c r="D970" s="259"/>
      <c r="E970" s="259"/>
    </row>
    <row r="971" spans="1:5" ht="12.75">
      <c r="A971" s="6" t="s">
        <v>819</v>
      </c>
      <c r="B971" s="7">
        <v>520</v>
      </c>
      <c r="C971" s="1092"/>
      <c r="D971" s="259"/>
      <c r="E971" s="259"/>
    </row>
    <row r="972" spans="1:5" ht="12.75">
      <c r="A972" s="6" t="s">
        <v>820</v>
      </c>
      <c r="B972" s="7">
        <v>520</v>
      </c>
      <c r="C972" s="1092"/>
      <c r="D972" s="259"/>
      <c r="E972" s="259"/>
    </row>
    <row r="973" spans="1:5" ht="12.75">
      <c r="A973" s="6" t="s">
        <v>821</v>
      </c>
      <c r="B973" s="7">
        <v>520</v>
      </c>
      <c r="C973" s="1092"/>
      <c r="D973" s="259"/>
      <c r="E973" s="259"/>
    </row>
    <row r="974" spans="1:5" ht="12.75">
      <c r="A974" s="6" t="s">
        <v>822</v>
      </c>
      <c r="B974" s="7">
        <v>520</v>
      </c>
      <c r="C974" s="1092"/>
      <c r="D974" s="259"/>
      <c r="E974" s="259"/>
    </row>
    <row r="975" spans="1:5" ht="12.75">
      <c r="A975" s="6" t="s">
        <v>823</v>
      </c>
      <c r="B975" s="7">
        <v>520</v>
      </c>
      <c r="C975" s="1092"/>
      <c r="D975" s="259"/>
      <c r="E975" s="259"/>
    </row>
    <row r="976" spans="1:5" ht="12.75">
      <c r="A976" s="6" t="s">
        <v>824</v>
      </c>
      <c r="B976" s="7">
        <v>560</v>
      </c>
      <c r="C976" s="1092"/>
      <c r="D976" s="259"/>
      <c r="E976" s="259"/>
    </row>
    <row r="977" spans="1:5" ht="12.75">
      <c r="A977" s="6" t="s">
        <v>825</v>
      </c>
      <c r="B977" s="7">
        <v>560</v>
      </c>
      <c r="C977" s="1092"/>
      <c r="D977" s="259"/>
      <c r="E977" s="259"/>
    </row>
    <row r="978" spans="1:5" ht="12.75">
      <c r="A978" s="6" t="s">
        <v>826</v>
      </c>
      <c r="B978" s="7">
        <v>560</v>
      </c>
      <c r="C978" s="1092"/>
      <c r="D978" s="259"/>
      <c r="E978" s="259"/>
    </row>
    <row r="979" spans="1:5" ht="12.75">
      <c r="A979" s="6" t="s">
        <v>827</v>
      </c>
      <c r="B979" s="7">
        <v>560</v>
      </c>
      <c r="C979" s="1092"/>
      <c r="D979" s="259"/>
      <c r="E979" s="259"/>
    </row>
    <row r="980" spans="1:5" ht="12.75">
      <c r="A980" s="6" t="s">
        <v>828</v>
      </c>
      <c r="B980" s="7">
        <v>560</v>
      </c>
      <c r="C980" s="1092"/>
      <c r="D980" s="259"/>
      <c r="E980" s="259"/>
    </row>
    <row r="981" spans="1:5" ht="12.75">
      <c r="A981" s="6" t="s">
        <v>829</v>
      </c>
      <c r="B981" s="7">
        <v>560</v>
      </c>
      <c r="C981" s="1092"/>
      <c r="D981" s="259"/>
      <c r="E981" s="259"/>
    </row>
    <row r="982" spans="1:5" ht="12.75">
      <c r="A982" s="6" t="s">
        <v>830</v>
      </c>
      <c r="B982" s="7">
        <v>560</v>
      </c>
      <c r="C982" s="1092"/>
      <c r="D982" s="259"/>
      <c r="E982" s="259"/>
    </row>
    <row r="983" spans="1:5" ht="12.75">
      <c r="A983" s="6" t="s">
        <v>831</v>
      </c>
      <c r="B983" s="7">
        <v>560</v>
      </c>
      <c r="C983" s="1092"/>
      <c r="D983" s="259"/>
      <c r="E983" s="259"/>
    </row>
    <row r="984" spans="1:5" ht="12.75">
      <c r="A984" s="6" t="s">
        <v>832</v>
      </c>
      <c r="B984" s="7">
        <v>560</v>
      </c>
      <c r="C984" s="1092"/>
      <c r="D984" s="259"/>
      <c r="E984" s="259"/>
    </row>
    <row r="985" spans="1:5" ht="12.75">
      <c r="A985" s="6" t="s">
        <v>833</v>
      </c>
      <c r="B985" s="7">
        <v>560</v>
      </c>
      <c r="C985" s="1092"/>
      <c r="D985" s="259"/>
      <c r="E985" s="259"/>
    </row>
    <row r="986" spans="1:5" ht="12.75">
      <c r="A986" s="6" t="s">
        <v>834</v>
      </c>
      <c r="B986" s="7">
        <v>560</v>
      </c>
      <c r="C986" s="1092"/>
      <c r="D986" s="259"/>
      <c r="E986" s="259"/>
    </row>
    <row r="987" spans="1:5" ht="12.75">
      <c r="A987" s="6" t="s">
        <v>835</v>
      </c>
      <c r="B987" s="7">
        <v>560</v>
      </c>
      <c r="C987" s="1092"/>
      <c r="D987" s="259"/>
      <c r="E987" s="259"/>
    </row>
    <row r="988" spans="1:5" ht="12.75">
      <c r="A988" s="6" t="s">
        <v>836</v>
      </c>
      <c r="B988" s="7">
        <v>560</v>
      </c>
      <c r="C988" s="1092"/>
      <c r="D988" s="259"/>
      <c r="E988" s="259"/>
    </row>
    <row r="989" spans="1:5" ht="12.75">
      <c r="A989" s="6" t="s">
        <v>837</v>
      </c>
      <c r="B989" s="7">
        <v>560</v>
      </c>
      <c r="C989" s="1092"/>
      <c r="D989" s="259"/>
      <c r="E989" s="259"/>
    </row>
    <row r="990" spans="1:5" ht="12.75">
      <c r="A990" s="6" t="s">
        <v>838</v>
      </c>
      <c r="B990" s="7">
        <v>560</v>
      </c>
      <c r="C990" s="1092"/>
      <c r="D990" s="259"/>
      <c r="E990" s="259"/>
    </row>
    <row r="991" spans="1:5" ht="12.75">
      <c r="A991" s="6" t="s">
        <v>839</v>
      </c>
      <c r="B991" s="7">
        <v>560</v>
      </c>
      <c r="C991" s="1092"/>
      <c r="D991" s="259"/>
      <c r="E991" s="259"/>
    </row>
    <row r="992" spans="1:5" ht="12.75">
      <c r="A992" s="6" t="s">
        <v>840</v>
      </c>
      <c r="B992" s="7">
        <v>620</v>
      </c>
      <c r="C992" s="1092"/>
      <c r="D992" s="259"/>
      <c r="E992" s="259"/>
    </row>
    <row r="993" spans="1:5" ht="12.75">
      <c r="A993" s="6" t="s">
        <v>841</v>
      </c>
      <c r="B993" s="7">
        <v>620</v>
      </c>
      <c r="C993" s="1092"/>
      <c r="D993" s="259"/>
      <c r="E993" s="259"/>
    </row>
    <row r="994" spans="1:5" ht="12.75">
      <c r="A994" s="6" t="s">
        <v>842</v>
      </c>
      <c r="B994" s="7">
        <v>620</v>
      </c>
      <c r="C994" s="1092"/>
      <c r="D994" s="259"/>
      <c r="E994" s="259"/>
    </row>
    <row r="995" spans="1:5" ht="12.75">
      <c r="A995" s="6" t="s">
        <v>843</v>
      </c>
      <c r="B995" s="7">
        <v>620</v>
      </c>
      <c r="C995" s="1092"/>
      <c r="D995" s="259"/>
      <c r="E995" s="259"/>
    </row>
    <row r="996" spans="1:5" ht="12.75">
      <c r="A996" s="6" t="s">
        <v>844</v>
      </c>
      <c r="B996" s="7">
        <v>620</v>
      </c>
      <c r="C996" s="1092"/>
      <c r="D996" s="259"/>
      <c r="E996" s="259"/>
    </row>
    <row r="997" spans="1:5" ht="12.75">
      <c r="A997" s="6" t="s">
        <v>845</v>
      </c>
      <c r="B997" s="7">
        <v>620</v>
      </c>
      <c r="C997" s="1092"/>
      <c r="D997" s="259"/>
      <c r="E997" s="259"/>
    </row>
    <row r="998" spans="1:5" ht="12.75">
      <c r="A998" s="6" t="s">
        <v>846</v>
      </c>
      <c r="B998" s="7">
        <v>620</v>
      </c>
      <c r="C998" s="1092"/>
      <c r="D998" s="259"/>
      <c r="E998" s="259"/>
    </row>
    <row r="999" spans="1:5" ht="12.75">
      <c r="A999" s="6" t="s">
        <v>847</v>
      </c>
      <c r="B999" s="7">
        <v>620</v>
      </c>
      <c r="C999" s="1092"/>
      <c r="D999" s="259"/>
      <c r="E999" s="259"/>
    </row>
    <row r="1000" spans="1:5" ht="12.75">
      <c r="A1000" s="6" t="s">
        <v>848</v>
      </c>
      <c r="B1000" s="7">
        <v>620</v>
      </c>
      <c r="C1000" s="1092"/>
      <c r="D1000" s="259"/>
      <c r="E1000" s="259"/>
    </row>
    <row r="1001" spans="1:5" ht="12.75">
      <c r="A1001" s="6" t="s">
        <v>849</v>
      </c>
      <c r="B1001" s="7">
        <v>620</v>
      </c>
      <c r="C1001" s="1092"/>
      <c r="D1001" s="259"/>
      <c r="E1001" s="259"/>
    </row>
    <row r="1002" spans="1:5" ht="12.75">
      <c r="A1002" s="6" t="s">
        <v>850</v>
      </c>
      <c r="B1002" s="7">
        <v>620</v>
      </c>
      <c r="C1002" s="1092"/>
      <c r="D1002" s="259"/>
      <c r="E1002" s="259"/>
    </row>
    <row r="1003" spans="1:5" ht="12.75">
      <c r="A1003" s="6" t="s">
        <v>851</v>
      </c>
      <c r="B1003" s="7">
        <v>620</v>
      </c>
      <c r="C1003" s="1092"/>
      <c r="D1003" s="259"/>
      <c r="E1003" s="259"/>
    </row>
    <row r="1004" spans="1:5" ht="12.75">
      <c r="A1004" s="6" t="s">
        <v>852</v>
      </c>
      <c r="B1004" s="7">
        <v>620</v>
      </c>
      <c r="C1004" s="1092"/>
      <c r="D1004" s="259"/>
      <c r="E1004" s="259"/>
    </row>
    <row r="1005" spans="1:5" ht="12.75">
      <c r="A1005" s="6" t="s">
        <v>853</v>
      </c>
      <c r="B1005" s="7">
        <v>620</v>
      </c>
      <c r="C1005" s="1092"/>
      <c r="D1005" s="259"/>
      <c r="E1005" s="259"/>
    </row>
    <row r="1006" spans="1:5" ht="12.75">
      <c r="A1006" s="6" t="s">
        <v>854</v>
      </c>
      <c r="B1006" s="7">
        <v>620</v>
      </c>
      <c r="C1006" s="1092"/>
      <c r="D1006" s="259"/>
      <c r="E1006" s="259"/>
    </row>
    <row r="1007" spans="1:5" ht="12.75">
      <c r="A1007" s="6" t="s">
        <v>855</v>
      </c>
      <c r="B1007" s="7">
        <v>620</v>
      </c>
      <c r="C1007" s="1092"/>
      <c r="D1007" s="259"/>
      <c r="E1007" s="259"/>
    </row>
    <row r="1008" spans="1:5" ht="12.75">
      <c r="A1008" s="6" t="s">
        <v>856</v>
      </c>
      <c r="B1008" s="7">
        <v>680</v>
      </c>
      <c r="C1008" s="1092"/>
      <c r="D1008" s="259"/>
      <c r="E1008" s="259"/>
    </row>
    <row r="1009" spans="1:5" ht="12.75">
      <c r="A1009" s="6" t="s">
        <v>857</v>
      </c>
      <c r="B1009" s="7">
        <v>680</v>
      </c>
      <c r="C1009" s="1092"/>
      <c r="D1009" s="259"/>
      <c r="E1009" s="259"/>
    </row>
    <row r="1010" spans="1:5" ht="12.75">
      <c r="A1010" s="6" t="s">
        <v>858</v>
      </c>
      <c r="B1010" s="7">
        <v>680</v>
      </c>
      <c r="C1010" s="1092"/>
      <c r="D1010" s="259"/>
      <c r="E1010" s="259"/>
    </row>
    <row r="1011" spans="1:5" ht="12.75">
      <c r="A1011" s="6" t="s">
        <v>859</v>
      </c>
      <c r="B1011" s="7">
        <v>680</v>
      </c>
      <c r="C1011" s="1092"/>
      <c r="D1011" s="259"/>
      <c r="E1011" s="259"/>
    </row>
    <row r="1012" spans="1:5" ht="12.75">
      <c r="A1012" s="6" t="s">
        <v>860</v>
      </c>
      <c r="B1012" s="7">
        <v>680</v>
      </c>
      <c r="C1012" s="1092"/>
      <c r="D1012" s="259"/>
      <c r="E1012" s="259"/>
    </row>
    <row r="1013" spans="1:5" ht="12.75">
      <c r="A1013" s="6" t="s">
        <v>861</v>
      </c>
      <c r="B1013" s="7">
        <v>680</v>
      </c>
      <c r="C1013" s="1092"/>
      <c r="D1013" s="259"/>
      <c r="E1013" s="259"/>
    </row>
    <row r="1014" spans="1:5" ht="12.75">
      <c r="A1014" s="6" t="s">
        <v>862</v>
      </c>
      <c r="B1014" s="7">
        <v>680</v>
      </c>
      <c r="C1014" s="1092"/>
      <c r="D1014" s="259"/>
      <c r="E1014" s="259"/>
    </row>
    <row r="1015" spans="1:5" ht="12.75">
      <c r="A1015" s="6" t="s">
        <v>863</v>
      </c>
      <c r="B1015" s="7">
        <v>680</v>
      </c>
      <c r="C1015" s="1092"/>
      <c r="D1015" s="259"/>
      <c r="E1015" s="259"/>
    </row>
    <row r="1016" spans="1:5" ht="12.75">
      <c r="A1016" s="6" t="s">
        <v>864</v>
      </c>
      <c r="B1016" s="7">
        <v>680</v>
      </c>
      <c r="C1016" s="1092"/>
      <c r="D1016" s="259"/>
      <c r="E1016" s="259"/>
    </row>
    <row r="1017" spans="1:5" ht="12.75">
      <c r="A1017" s="6" t="s">
        <v>865</v>
      </c>
      <c r="B1017" s="7">
        <v>680</v>
      </c>
      <c r="C1017" s="1092"/>
      <c r="D1017" s="259"/>
      <c r="E1017" s="259"/>
    </row>
    <row r="1018" spans="1:5" ht="12.75">
      <c r="A1018" s="6" t="s">
        <v>866</v>
      </c>
      <c r="B1018" s="7">
        <v>680</v>
      </c>
      <c r="C1018" s="1092"/>
      <c r="D1018" s="259"/>
      <c r="E1018" s="259"/>
    </row>
    <row r="1019" spans="1:5" ht="12.75">
      <c r="A1019" s="6" t="s">
        <v>867</v>
      </c>
      <c r="B1019" s="7">
        <v>680</v>
      </c>
      <c r="C1019" s="1092"/>
      <c r="D1019" s="259"/>
      <c r="E1019" s="259"/>
    </row>
    <row r="1020" spans="1:5" ht="12.75">
      <c r="A1020" s="6" t="s">
        <v>868</v>
      </c>
      <c r="B1020" s="7">
        <v>680</v>
      </c>
      <c r="C1020" s="1092"/>
      <c r="D1020" s="259"/>
      <c r="E1020" s="259"/>
    </row>
    <row r="1021" spans="1:5" ht="12.75">
      <c r="A1021" s="6" t="s">
        <v>869</v>
      </c>
      <c r="B1021" s="7">
        <v>680</v>
      </c>
      <c r="C1021" s="1092"/>
      <c r="D1021" s="259"/>
      <c r="E1021" s="259"/>
    </row>
    <row r="1022" spans="1:5" ht="12.75">
      <c r="A1022" s="6" t="s">
        <v>870</v>
      </c>
      <c r="B1022" s="7">
        <v>680</v>
      </c>
      <c r="C1022" s="1092"/>
      <c r="D1022" s="259"/>
      <c r="E1022" s="259"/>
    </row>
    <row r="1023" spans="1:5" ht="12.75">
      <c r="A1023" s="6" t="s">
        <v>871</v>
      </c>
      <c r="B1023" s="7">
        <v>680</v>
      </c>
      <c r="C1023" s="1092"/>
      <c r="D1023" s="259"/>
      <c r="E1023" s="259"/>
    </row>
    <row r="1024" spans="1:5" ht="12.75">
      <c r="A1024" s="6" t="s">
        <v>872</v>
      </c>
      <c r="B1024" s="7">
        <v>850</v>
      </c>
      <c r="C1024" s="1092"/>
      <c r="D1024" s="259"/>
      <c r="E1024" s="259"/>
    </row>
    <row r="1025" spans="1:5" ht="12.75">
      <c r="A1025" s="6" t="s">
        <v>873</v>
      </c>
      <c r="B1025" s="7">
        <v>850</v>
      </c>
      <c r="C1025" s="1092"/>
      <c r="D1025" s="259"/>
      <c r="E1025" s="259"/>
    </row>
    <row r="1026" spans="1:5" ht="12.75">
      <c r="A1026" s="6" t="s">
        <v>874</v>
      </c>
      <c r="B1026" s="7">
        <v>850</v>
      </c>
      <c r="C1026" s="1092"/>
      <c r="D1026" s="259"/>
      <c r="E1026" s="259"/>
    </row>
    <row r="1027" spans="1:5" ht="12.75">
      <c r="A1027" s="6" t="s">
        <v>875</v>
      </c>
      <c r="B1027" s="7">
        <v>850</v>
      </c>
      <c r="C1027" s="1092"/>
      <c r="D1027" s="259"/>
      <c r="E1027" s="259"/>
    </row>
    <row r="1028" spans="1:5" ht="12.75">
      <c r="A1028" s="6" t="s">
        <v>876</v>
      </c>
      <c r="B1028" s="7">
        <v>850</v>
      </c>
      <c r="C1028" s="1092"/>
      <c r="D1028" s="259"/>
      <c r="E1028" s="259"/>
    </row>
    <row r="1029" spans="1:5" ht="12.75">
      <c r="A1029" s="6" t="s">
        <v>877</v>
      </c>
      <c r="B1029" s="7">
        <v>850</v>
      </c>
      <c r="C1029" s="1092"/>
      <c r="D1029" s="259"/>
      <c r="E1029" s="259"/>
    </row>
    <row r="1030" spans="1:5" ht="12.75">
      <c r="A1030" s="6" t="s">
        <v>878</v>
      </c>
      <c r="B1030" s="7">
        <v>850</v>
      </c>
      <c r="C1030" s="1092"/>
      <c r="D1030" s="259"/>
      <c r="E1030" s="259"/>
    </row>
    <row r="1031" spans="1:5" ht="12.75">
      <c r="A1031" s="6" t="s">
        <v>879</v>
      </c>
      <c r="B1031" s="7">
        <v>850</v>
      </c>
      <c r="C1031" s="1092"/>
      <c r="D1031" s="259"/>
      <c r="E1031" s="259"/>
    </row>
    <row r="1032" spans="1:5" ht="12.75">
      <c r="A1032" s="6" t="s">
        <v>880</v>
      </c>
      <c r="B1032" s="7">
        <v>850</v>
      </c>
      <c r="C1032" s="1092"/>
      <c r="D1032" s="259"/>
      <c r="E1032" s="259"/>
    </row>
    <row r="1033" spans="1:5" ht="12.75">
      <c r="A1033" s="6" t="s">
        <v>881</v>
      </c>
      <c r="B1033" s="7">
        <v>850</v>
      </c>
      <c r="C1033" s="1092"/>
      <c r="D1033" s="259"/>
      <c r="E1033" s="259"/>
    </row>
    <row r="1034" spans="1:5" ht="12.75">
      <c r="A1034" s="6" t="s">
        <v>882</v>
      </c>
      <c r="B1034" s="7">
        <v>850</v>
      </c>
      <c r="C1034" s="1092"/>
      <c r="D1034" s="259"/>
      <c r="E1034" s="259"/>
    </row>
    <row r="1035" spans="1:5" ht="12.75">
      <c r="A1035" s="6" t="s">
        <v>883</v>
      </c>
      <c r="B1035" s="7">
        <v>850</v>
      </c>
      <c r="C1035" s="1092"/>
      <c r="D1035" s="259"/>
      <c r="E1035" s="259"/>
    </row>
    <row r="1036" spans="1:5" ht="12.75">
      <c r="A1036" s="6" t="s">
        <v>884</v>
      </c>
      <c r="B1036" s="7">
        <v>850</v>
      </c>
      <c r="C1036" s="1092"/>
      <c r="D1036" s="259"/>
      <c r="E1036" s="259"/>
    </row>
    <row r="1037" spans="1:5" ht="12.75">
      <c r="A1037" s="6" t="s">
        <v>885</v>
      </c>
      <c r="B1037" s="7">
        <v>850</v>
      </c>
      <c r="C1037" s="1092"/>
      <c r="D1037" s="259"/>
      <c r="E1037" s="259"/>
    </row>
    <row r="1038" spans="1:5" ht="12.75">
      <c r="A1038" s="6" t="s">
        <v>886</v>
      </c>
      <c r="B1038" s="7">
        <v>850</v>
      </c>
      <c r="C1038" s="1092"/>
      <c r="D1038" s="259"/>
      <c r="E1038" s="259"/>
    </row>
    <row r="1039" spans="1:5" ht="13.5" thickBot="1">
      <c r="A1039" s="12" t="s">
        <v>887</v>
      </c>
      <c r="B1039" s="13">
        <v>850</v>
      </c>
      <c r="C1039" s="1093"/>
      <c r="D1039" s="259"/>
      <c r="E1039" s="259"/>
    </row>
    <row r="1040" spans="1:5" ht="12.75">
      <c r="A1040" s="10" t="s">
        <v>888</v>
      </c>
      <c r="B1040" s="11">
        <v>820</v>
      </c>
      <c r="C1040" s="1094" t="s">
        <v>889</v>
      </c>
      <c r="D1040" s="259"/>
      <c r="E1040" s="259"/>
    </row>
    <row r="1041" spans="1:5" ht="12.75">
      <c r="A1041" s="6" t="s">
        <v>890</v>
      </c>
      <c r="B1041" s="7">
        <v>820</v>
      </c>
      <c r="C1041" s="1095"/>
      <c r="D1041" s="259"/>
      <c r="E1041" s="259"/>
    </row>
    <row r="1042" spans="1:5" ht="12.75">
      <c r="A1042" s="6" t="s">
        <v>891</v>
      </c>
      <c r="B1042" s="7">
        <v>820</v>
      </c>
      <c r="C1042" s="1095"/>
      <c r="D1042" s="259"/>
      <c r="E1042" s="259"/>
    </row>
    <row r="1043" spans="1:5" ht="12.75">
      <c r="A1043" s="6" t="s">
        <v>892</v>
      </c>
      <c r="B1043" s="7">
        <v>820</v>
      </c>
      <c r="C1043" s="1095"/>
      <c r="D1043" s="259"/>
      <c r="E1043" s="259"/>
    </row>
    <row r="1044" spans="1:5" ht="12.75">
      <c r="A1044" s="6" t="s">
        <v>893</v>
      </c>
      <c r="B1044" s="7">
        <v>820</v>
      </c>
      <c r="C1044" s="1095"/>
      <c r="D1044" s="259"/>
      <c r="E1044" s="259"/>
    </row>
    <row r="1045" spans="1:5" ht="12.75">
      <c r="A1045" s="6" t="s">
        <v>894</v>
      </c>
      <c r="B1045" s="7">
        <v>820</v>
      </c>
      <c r="C1045" s="1095"/>
      <c r="D1045" s="259"/>
      <c r="E1045" s="259"/>
    </row>
    <row r="1046" spans="1:5" ht="12.75">
      <c r="A1046" s="6" t="s">
        <v>895</v>
      </c>
      <c r="B1046" s="7">
        <v>820</v>
      </c>
      <c r="C1046" s="1095"/>
      <c r="D1046" s="259"/>
      <c r="E1046" s="259"/>
    </row>
    <row r="1047" spans="1:5" ht="12.75">
      <c r="A1047" s="6" t="s">
        <v>896</v>
      </c>
      <c r="B1047" s="7">
        <v>820</v>
      </c>
      <c r="C1047" s="1095"/>
      <c r="D1047" s="259"/>
      <c r="E1047" s="259"/>
    </row>
    <row r="1048" spans="1:5" ht="12.75">
      <c r="A1048" s="6" t="s">
        <v>897</v>
      </c>
      <c r="B1048" s="7">
        <v>820</v>
      </c>
      <c r="C1048" s="1095"/>
      <c r="D1048" s="259"/>
      <c r="E1048" s="259"/>
    </row>
    <row r="1049" spans="1:5" ht="12.75">
      <c r="A1049" s="6" t="s">
        <v>898</v>
      </c>
      <c r="B1049" s="7">
        <v>820</v>
      </c>
      <c r="C1049" s="1095"/>
      <c r="D1049" s="259"/>
      <c r="E1049" s="259"/>
    </row>
    <row r="1050" spans="1:5" ht="12.75">
      <c r="A1050" s="6" t="s">
        <v>899</v>
      </c>
      <c r="B1050" s="7">
        <v>820</v>
      </c>
      <c r="C1050" s="1095"/>
      <c r="D1050" s="259"/>
      <c r="E1050" s="259"/>
    </row>
    <row r="1051" spans="1:5" ht="12.75">
      <c r="A1051" s="6" t="s">
        <v>900</v>
      </c>
      <c r="B1051" s="7">
        <v>820</v>
      </c>
      <c r="C1051" s="1095"/>
      <c r="D1051" s="259"/>
      <c r="E1051" s="259"/>
    </row>
    <row r="1052" spans="1:5" ht="12.75">
      <c r="A1052" s="6" t="s">
        <v>901</v>
      </c>
      <c r="B1052" s="7">
        <v>820</v>
      </c>
      <c r="C1052" s="1095"/>
      <c r="D1052" s="259"/>
      <c r="E1052" s="259"/>
    </row>
    <row r="1053" spans="1:5" ht="12.75">
      <c r="A1053" s="6" t="s">
        <v>902</v>
      </c>
      <c r="B1053" s="7">
        <v>820</v>
      </c>
      <c r="C1053" s="1095"/>
      <c r="D1053" s="259"/>
      <c r="E1053" s="259"/>
    </row>
    <row r="1054" spans="1:5" ht="12.75">
      <c r="A1054" s="6" t="s">
        <v>903</v>
      </c>
      <c r="B1054" s="7">
        <v>820</v>
      </c>
      <c r="C1054" s="1095"/>
      <c r="D1054" s="259"/>
      <c r="E1054" s="259"/>
    </row>
    <row r="1055" spans="1:5" ht="12.75">
      <c r="A1055" s="6" t="s">
        <v>904</v>
      </c>
      <c r="B1055" s="7">
        <v>820</v>
      </c>
      <c r="C1055" s="1095"/>
      <c r="D1055" s="259"/>
      <c r="E1055" s="259"/>
    </row>
    <row r="1056" spans="1:5" ht="12.75">
      <c r="A1056" s="6" t="s">
        <v>905</v>
      </c>
      <c r="B1056" s="7">
        <v>720</v>
      </c>
      <c r="C1056" s="1095"/>
      <c r="D1056" s="259"/>
      <c r="E1056" s="259"/>
    </row>
    <row r="1057" spans="1:5" ht="12.75">
      <c r="A1057" s="6" t="s">
        <v>906</v>
      </c>
      <c r="B1057" s="7">
        <v>720</v>
      </c>
      <c r="C1057" s="1095"/>
      <c r="D1057" s="259"/>
      <c r="E1057" s="259"/>
    </row>
    <row r="1058" spans="1:5" ht="12.75">
      <c r="A1058" s="6" t="s">
        <v>907</v>
      </c>
      <c r="B1058" s="7">
        <v>720</v>
      </c>
      <c r="C1058" s="1095"/>
      <c r="D1058" s="259"/>
      <c r="E1058" s="259"/>
    </row>
    <row r="1059" spans="1:5" ht="12.75">
      <c r="A1059" s="6" t="s">
        <v>908</v>
      </c>
      <c r="B1059" s="7">
        <v>720</v>
      </c>
      <c r="C1059" s="1095"/>
      <c r="D1059" s="259"/>
      <c r="E1059" s="259"/>
    </row>
    <row r="1060" spans="1:5" ht="12.75">
      <c r="A1060" s="6" t="s">
        <v>909</v>
      </c>
      <c r="B1060" s="7">
        <v>720</v>
      </c>
      <c r="C1060" s="1095"/>
      <c r="D1060" s="259"/>
      <c r="E1060" s="259"/>
    </row>
    <row r="1061" spans="1:5" ht="12.75">
      <c r="A1061" s="6" t="s">
        <v>910</v>
      </c>
      <c r="B1061" s="7">
        <v>720</v>
      </c>
      <c r="C1061" s="1095"/>
      <c r="D1061" s="259"/>
      <c r="E1061" s="259"/>
    </row>
    <row r="1062" spans="1:5" ht="12.75">
      <c r="A1062" s="6" t="s">
        <v>911</v>
      </c>
      <c r="B1062" s="7">
        <v>720</v>
      </c>
      <c r="C1062" s="1095"/>
      <c r="D1062" s="259"/>
      <c r="E1062" s="259"/>
    </row>
    <row r="1063" spans="1:5" ht="12.75">
      <c r="A1063" s="6" t="s">
        <v>912</v>
      </c>
      <c r="B1063" s="7">
        <v>720</v>
      </c>
      <c r="C1063" s="1095"/>
      <c r="D1063" s="259"/>
      <c r="E1063" s="259"/>
    </row>
    <row r="1064" spans="1:5" ht="12.75">
      <c r="A1064" s="6" t="s">
        <v>913</v>
      </c>
      <c r="B1064" s="7">
        <v>720</v>
      </c>
      <c r="C1064" s="1095"/>
      <c r="D1064" s="259"/>
      <c r="E1064" s="259"/>
    </row>
    <row r="1065" spans="1:5" ht="12.75">
      <c r="A1065" s="6" t="s">
        <v>914</v>
      </c>
      <c r="B1065" s="7">
        <v>720</v>
      </c>
      <c r="C1065" s="1095"/>
      <c r="D1065" s="259"/>
      <c r="E1065" s="259"/>
    </row>
    <row r="1066" spans="1:5" ht="12.75">
      <c r="A1066" s="6" t="s">
        <v>915</v>
      </c>
      <c r="B1066" s="7">
        <v>720</v>
      </c>
      <c r="C1066" s="1095"/>
      <c r="D1066" s="259"/>
      <c r="E1066" s="259"/>
    </row>
    <row r="1067" spans="1:5" ht="12.75">
      <c r="A1067" s="6" t="s">
        <v>916</v>
      </c>
      <c r="B1067" s="7">
        <v>720</v>
      </c>
      <c r="C1067" s="1095"/>
      <c r="D1067" s="259"/>
      <c r="E1067" s="259"/>
    </row>
    <row r="1068" spans="1:5" ht="12.75">
      <c r="A1068" s="6" t="s">
        <v>917</v>
      </c>
      <c r="B1068" s="7">
        <v>720</v>
      </c>
      <c r="C1068" s="1095"/>
      <c r="D1068" s="259"/>
      <c r="E1068" s="259"/>
    </row>
    <row r="1069" spans="1:5" ht="12.75">
      <c r="A1069" s="6" t="s">
        <v>918</v>
      </c>
      <c r="B1069" s="7">
        <v>720</v>
      </c>
      <c r="C1069" s="1095"/>
      <c r="D1069" s="259"/>
      <c r="E1069" s="259"/>
    </row>
    <row r="1070" spans="1:5" ht="12.75">
      <c r="A1070" s="6" t="s">
        <v>919</v>
      </c>
      <c r="B1070" s="7">
        <v>720</v>
      </c>
      <c r="C1070" s="1095"/>
      <c r="D1070" s="259"/>
      <c r="E1070" s="259"/>
    </row>
    <row r="1071" spans="1:5" ht="12.75">
      <c r="A1071" s="6" t="s">
        <v>920</v>
      </c>
      <c r="B1071" s="7">
        <v>720</v>
      </c>
      <c r="C1071" s="1095"/>
      <c r="D1071" s="259"/>
      <c r="E1071" s="259"/>
    </row>
    <row r="1072" spans="1:5" ht="12.75">
      <c r="A1072" s="6" t="s">
        <v>921</v>
      </c>
      <c r="B1072" s="7">
        <v>950</v>
      </c>
      <c r="C1072" s="1095"/>
      <c r="D1072" s="259"/>
      <c r="E1072" s="259"/>
    </row>
    <row r="1073" spans="1:5" ht="12.75">
      <c r="A1073" s="6" t="s">
        <v>922</v>
      </c>
      <c r="B1073" s="7">
        <v>950</v>
      </c>
      <c r="C1073" s="1095"/>
      <c r="D1073" s="259"/>
      <c r="E1073" s="259"/>
    </row>
    <row r="1074" spans="1:5" ht="12.75">
      <c r="A1074" s="6" t="s">
        <v>923</v>
      </c>
      <c r="B1074" s="7">
        <v>950</v>
      </c>
      <c r="C1074" s="1095"/>
      <c r="D1074" s="259"/>
      <c r="E1074" s="259"/>
    </row>
    <row r="1075" spans="1:5" ht="12.75">
      <c r="A1075" s="6" t="s">
        <v>924</v>
      </c>
      <c r="B1075" s="7">
        <v>950</v>
      </c>
      <c r="C1075" s="1095"/>
      <c r="D1075" s="259"/>
      <c r="E1075" s="259"/>
    </row>
    <row r="1076" spans="1:5" ht="12.75">
      <c r="A1076" s="6" t="s">
        <v>925</v>
      </c>
      <c r="B1076" s="7">
        <v>950</v>
      </c>
      <c r="C1076" s="1095"/>
      <c r="D1076" s="259"/>
      <c r="E1076" s="259"/>
    </row>
    <row r="1077" spans="1:5" ht="12.75">
      <c r="A1077" s="6" t="s">
        <v>926</v>
      </c>
      <c r="B1077" s="7">
        <v>950</v>
      </c>
      <c r="C1077" s="1095"/>
      <c r="D1077" s="259"/>
      <c r="E1077" s="259"/>
    </row>
    <row r="1078" spans="1:5" ht="12.75">
      <c r="A1078" s="6" t="s">
        <v>927</v>
      </c>
      <c r="B1078" s="7">
        <v>950</v>
      </c>
      <c r="C1078" s="1095"/>
      <c r="D1078" s="259"/>
      <c r="E1078" s="259"/>
    </row>
    <row r="1079" spans="1:5" ht="12.75">
      <c r="A1079" s="6" t="s">
        <v>928</v>
      </c>
      <c r="B1079" s="7">
        <v>950</v>
      </c>
      <c r="C1079" s="1095"/>
      <c r="D1079" s="259"/>
      <c r="E1079" s="259"/>
    </row>
    <row r="1080" spans="1:5" ht="12.75">
      <c r="A1080" s="6" t="s">
        <v>929</v>
      </c>
      <c r="B1080" s="7">
        <v>950</v>
      </c>
      <c r="C1080" s="1095"/>
      <c r="D1080" s="259"/>
      <c r="E1080" s="259"/>
    </row>
    <row r="1081" spans="1:5" ht="12.75">
      <c r="A1081" s="6" t="s">
        <v>930</v>
      </c>
      <c r="B1081" s="7">
        <v>950</v>
      </c>
      <c r="C1081" s="1095"/>
      <c r="D1081" s="259"/>
      <c r="E1081" s="259"/>
    </row>
    <row r="1082" spans="1:5" ht="12.75">
      <c r="A1082" s="6" t="s">
        <v>931</v>
      </c>
      <c r="B1082" s="7">
        <v>950</v>
      </c>
      <c r="C1082" s="1095"/>
      <c r="D1082" s="259"/>
      <c r="E1082" s="259"/>
    </row>
    <row r="1083" spans="1:5" ht="12.75">
      <c r="A1083" s="6" t="s">
        <v>932</v>
      </c>
      <c r="B1083" s="7">
        <v>950</v>
      </c>
      <c r="C1083" s="1095"/>
      <c r="D1083" s="259"/>
      <c r="E1083" s="259"/>
    </row>
    <row r="1084" spans="1:5" ht="12.75">
      <c r="A1084" s="6" t="s">
        <v>933</v>
      </c>
      <c r="B1084" s="7">
        <v>950</v>
      </c>
      <c r="C1084" s="1095"/>
      <c r="D1084" s="259"/>
      <c r="E1084" s="259"/>
    </row>
    <row r="1085" spans="1:5" ht="12.75">
      <c r="A1085" s="6" t="s">
        <v>934</v>
      </c>
      <c r="B1085" s="7">
        <v>950</v>
      </c>
      <c r="C1085" s="1095"/>
      <c r="D1085" s="259"/>
      <c r="E1085" s="259"/>
    </row>
    <row r="1086" spans="1:5" ht="12.75">
      <c r="A1086" s="6" t="s">
        <v>935</v>
      </c>
      <c r="B1086" s="7">
        <v>950</v>
      </c>
      <c r="C1086" s="1095"/>
      <c r="D1086" s="259"/>
      <c r="E1086" s="259"/>
    </row>
    <row r="1087" spans="1:5" ht="14.25" customHeight="1">
      <c r="A1087" s="6" t="s">
        <v>936</v>
      </c>
      <c r="B1087" s="7">
        <v>950</v>
      </c>
      <c r="C1087" s="1095"/>
      <c r="D1087" s="259"/>
      <c r="E1087" s="259"/>
    </row>
    <row r="1088" spans="1:5" ht="14.25" customHeight="1">
      <c r="A1088" s="6" t="s">
        <v>1578</v>
      </c>
      <c r="B1088" s="7">
        <v>1100</v>
      </c>
      <c r="C1088" s="1095"/>
      <c r="D1088" s="260"/>
      <c r="E1088" s="259"/>
    </row>
    <row r="1089" spans="1:5" ht="14.25" customHeight="1">
      <c r="A1089" s="6" t="s">
        <v>1579</v>
      </c>
      <c r="B1089" s="7">
        <v>1100</v>
      </c>
      <c r="C1089" s="1095"/>
      <c r="D1089" s="260"/>
      <c r="E1089" s="259"/>
    </row>
    <row r="1090" spans="1:5" ht="14.25" customHeight="1">
      <c r="A1090" s="6" t="s">
        <v>1580</v>
      </c>
      <c r="B1090" s="7">
        <v>1100</v>
      </c>
      <c r="C1090" s="1095"/>
      <c r="D1090" s="260"/>
      <c r="E1090" s="259"/>
    </row>
    <row r="1091" spans="1:5" ht="14.25" customHeight="1">
      <c r="A1091" s="6" t="s">
        <v>1581</v>
      </c>
      <c r="B1091" s="7">
        <v>1100</v>
      </c>
      <c r="C1091" s="1095"/>
      <c r="D1091" s="260"/>
      <c r="E1091" s="259"/>
    </row>
    <row r="1092" spans="1:5" ht="14.25" customHeight="1">
      <c r="A1092" s="6" t="s">
        <v>1582</v>
      </c>
      <c r="B1092" s="7">
        <v>1100</v>
      </c>
      <c r="C1092" s="1095"/>
      <c r="D1092" s="260"/>
      <c r="E1092" s="259"/>
    </row>
    <row r="1093" spans="1:5" ht="14.25" customHeight="1">
      <c r="A1093" s="6" t="s">
        <v>1583</v>
      </c>
      <c r="B1093" s="7">
        <v>1100</v>
      </c>
      <c r="C1093" s="1095"/>
      <c r="D1093" s="260"/>
      <c r="E1093" s="259"/>
    </row>
    <row r="1094" spans="1:5" ht="14.25" customHeight="1">
      <c r="A1094" s="6" t="s">
        <v>1584</v>
      </c>
      <c r="B1094" s="7">
        <v>1100</v>
      </c>
      <c r="C1094" s="1095"/>
      <c r="D1094" s="260"/>
      <c r="E1094" s="259"/>
    </row>
    <row r="1095" spans="1:5" ht="14.25" customHeight="1">
      <c r="A1095" s="6" t="s">
        <v>1585</v>
      </c>
      <c r="B1095" s="7">
        <v>1100</v>
      </c>
      <c r="C1095" s="1095"/>
      <c r="D1095" s="260"/>
      <c r="E1095" s="259"/>
    </row>
    <row r="1096" spans="1:5" ht="14.25" customHeight="1">
      <c r="A1096" s="6" t="s">
        <v>1586</v>
      </c>
      <c r="B1096" s="7">
        <v>1100</v>
      </c>
      <c r="C1096" s="1095"/>
      <c r="D1096" s="260"/>
      <c r="E1096" s="259"/>
    </row>
    <row r="1097" spans="1:5" ht="14.25" customHeight="1">
      <c r="A1097" s="6" t="s">
        <v>1587</v>
      </c>
      <c r="B1097" s="7">
        <v>1100</v>
      </c>
      <c r="C1097" s="1095"/>
      <c r="D1097" s="260"/>
      <c r="E1097" s="259"/>
    </row>
    <row r="1098" spans="1:5" ht="14.25" customHeight="1">
      <c r="A1098" s="6" t="s">
        <v>1588</v>
      </c>
      <c r="B1098" s="7">
        <v>1100</v>
      </c>
      <c r="C1098" s="1095"/>
      <c r="D1098" s="260"/>
      <c r="E1098" s="259"/>
    </row>
    <row r="1099" spans="1:5" ht="14.25" customHeight="1">
      <c r="A1099" s="6" t="s">
        <v>1589</v>
      </c>
      <c r="B1099" s="7">
        <v>1100</v>
      </c>
      <c r="C1099" s="1095"/>
      <c r="D1099" s="260"/>
      <c r="E1099" s="259"/>
    </row>
    <row r="1100" spans="1:5" ht="14.25" customHeight="1">
      <c r="A1100" s="6" t="s">
        <v>1590</v>
      </c>
      <c r="B1100" s="7">
        <v>1100</v>
      </c>
      <c r="C1100" s="1095"/>
      <c r="D1100" s="260"/>
      <c r="E1100" s="259"/>
    </row>
    <row r="1101" spans="1:5" ht="14.25" customHeight="1">
      <c r="A1101" s="6" t="s">
        <v>1591</v>
      </c>
      <c r="B1101" s="7">
        <v>1100</v>
      </c>
      <c r="C1101" s="1095"/>
      <c r="D1101" s="260"/>
      <c r="E1101" s="259"/>
    </row>
    <row r="1102" spans="1:5" ht="14.25" customHeight="1">
      <c r="A1102" s="6" t="s">
        <v>1592</v>
      </c>
      <c r="B1102" s="7">
        <v>1100</v>
      </c>
      <c r="C1102" s="1095"/>
      <c r="D1102" s="260"/>
      <c r="E1102" s="259"/>
    </row>
    <row r="1103" spans="1:5" ht="14.25" customHeight="1">
      <c r="A1103" s="6" t="s">
        <v>1482</v>
      </c>
      <c r="B1103" s="7">
        <v>1100</v>
      </c>
      <c r="C1103" s="1095"/>
      <c r="D1103" s="260"/>
      <c r="E1103" s="259"/>
    </row>
    <row r="1104" spans="1:5" ht="14.25" customHeight="1">
      <c r="A1104" s="6" t="s">
        <v>1593</v>
      </c>
      <c r="B1104" s="7">
        <v>900</v>
      </c>
      <c r="C1104" s="1095"/>
      <c r="D1104" s="260"/>
      <c r="E1104" s="259"/>
    </row>
    <row r="1105" spans="1:5" ht="14.25" customHeight="1">
      <c r="A1105" s="6" t="s">
        <v>1594</v>
      </c>
      <c r="B1105" s="7">
        <v>900</v>
      </c>
      <c r="C1105" s="1095"/>
      <c r="D1105" s="260"/>
      <c r="E1105" s="259"/>
    </row>
    <row r="1106" spans="1:5" ht="14.25" customHeight="1">
      <c r="A1106" s="6" t="s">
        <v>1595</v>
      </c>
      <c r="B1106" s="7">
        <v>900</v>
      </c>
      <c r="C1106" s="1095"/>
      <c r="D1106" s="260"/>
      <c r="E1106" s="259"/>
    </row>
    <row r="1107" spans="1:5" ht="14.25" customHeight="1">
      <c r="A1107" s="6" t="s">
        <v>1596</v>
      </c>
      <c r="B1107" s="7">
        <v>900</v>
      </c>
      <c r="C1107" s="1095"/>
      <c r="D1107" s="260"/>
      <c r="E1107" s="259"/>
    </row>
    <row r="1108" spans="1:5" ht="14.25" customHeight="1">
      <c r="A1108" s="6" t="s">
        <v>1597</v>
      </c>
      <c r="B1108" s="7">
        <v>900</v>
      </c>
      <c r="C1108" s="1095"/>
      <c r="D1108" s="260"/>
      <c r="E1108" s="259"/>
    </row>
    <row r="1109" spans="1:5" ht="14.25" customHeight="1">
      <c r="A1109" s="6" t="s">
        <v>1598</v>
      </c>
      <c r="B1109" s="7">
        <v>900</v>
      </c>
      <c r="C1109" s="1095"/>
      <c r="D1109" s="260"/>
      <c r="E1109" s="259"/>
    </row>
    <row r="1110" spans="1:5" ht="14.25" customHeight="1">
      <c r="A1110" s="6" t="s">
        <v>1599</v>
      </c>
      <c r="B1110" s="7">
        <v>900</v>
      </c>
      <c r="C1110" s="1095"/>
      <c r="D1110" s="260"/>
      <c r="E1110" s="259"/>
    </row>
    <row r="1111" spans="1:5" ht="14.25" customHeight="1">
      <c r="A1111" s="6" t="s">
        <v>1600</v>
      </c>
      <c r="B1111" s="7">
        <v>900</v>
      </c>
      <c r="C1111" s="1095"/>
      <c r="D1111" s="260"/>
      <c r="E1111" s="259"/>
    </row>
    <row r="1112" spans="1:5" ht="14.25" customHeight="1">
      <c r="A1112" s="6" t="s">
        <v>1601</v>
      </c>
      <c r="B1112" s="7">
        <v>900</v>
      </c>
      <c r="C1112" s="1095"/>
      <c r="D1112" s="260"/>
      <c r="E1112" s="259"/>
    </row>
    <row r="1113" spans="1:5" ht="14.25" customHeight="1">
      <c r="A1113" s="6" t="s">
        <v>1602</v>
      </c>
      <c r="B1113" s="7">
        <v>900</v>
      </c>
      <c r="C1113" s="1095"/>
      <c r="D1113" s="260"/>
      <c r="E1113" s="259"/>
    </row>
    <row r="1114" spans="1:5" ht="14.25" customHeight="1">
      <c r="A1114" s="6" t="s">
        <v>1603</v>
      </c>
      <c r="B1114" s="7">
        <v>900</v>
      </c>
      <c r="C1114" s="1095"/>
      <c r="D1114" s="260"/>
      <c r="E1114" s="259"/>
    </row>
    <row r="1115" spans="1:5" ht="14.25" customHeight="1">
      <c r="A1115" s="6" t="s">
        <v>1604</v>
      </c>
      <c r="B1115" s="7">
        <v>900</v>
      </c>
      <c r="C1115" s="1095"/>
      <c r="D1115" s="260"/>
      <c r="E1115" s="259"/>
    </row>
    <row r="1116" spans="1:5" ht="14.25" customHeight="1">
      <c r="A1116" s="6" t="s">
        <v>1605</v>
      </c>
      <c r="B1116" s="7">
        <v>900</v>
      </c>
      <c r="C1116" s="1095"/>
      <c r="D1116" s="260"/>
      <c r="E1116" s="259"/>
    </row>
    <row r="1117" spans="1:5" ht="14.25" customHeight="1">
      <c r="A1117" s="6" t="s">
        <v>1606</v>
      </c>
      <c r="B1117" s="7">
        <v>900</v>
      </c>
      <c r="C1117" s="1095"/>
      <c r="D1117" s="260"/>
      <c r="E1117" s="259"/>
    </row>
    <row r="1118" spans="1:5" ht="14.25" customHeight="1">
      <c r="A1118" s="6" t="s">
        <v>1607</v>
      </c>
      <c r="B1118" s="7">
        <v>900</v>
      </c>
      <c r="C1118" s="1095"/>
      <c r="D1118" s="260"/>
      <c r="E1118" s="259"/>
    </row>
    <row r="1119" spans="1:5" ht="14.25" customHeight="1">
      <c r="A1119" s="6" t="s">
        <v>1483</v>
      </c>
      <c r="B1119" s="7">
        <v>900</v>
      </c>
      <c r="C1119" s="1095"/>
      <c r="D1119" s="260"/>
      <c r="E1119" s="259"/>
    </row>
    <row r="1120" spans="1:5" ht="12.75">
      <c r="A1120" s="6" t="s">
        <v>937</v>
      </c>
      <c r="B1120" s="7">
        <v>520</v>
      </c>
      <c r="C1120" s="1095"/>
      <c r="D1120" s="259"/>
      <c r="E1120" s="259"/>
    </row>
    <row r="1121" spans="1:5" ht="12.75">
      <c r="A1121" s="6" t="s">
        <v>938</v>
      </c>
      <c r="B1121" s="7">
        <v>520</v>
      </c>
      <c r="C1121" s="1095"/>
      <c r="D1121" s="259"/>
      <c r="E1121" s="259"/>
    </row>
    <row r="1122" spans="1:5" ht="12.75">
      <c r="A1122" s="6" t="s">
        <v>939</v>
      </c>
      <c r="B1122" s="7">
        <v>520</v>
      </c>
      <c r="C1122" s="1095"/>
      <c r="D1122" s="259"/>
      <c r="E1122" s="259"/>
    </row>
    <row r="1123" spans="1:5" ht="12.75">
      <c r="A1123" s="6" t="s">
        <v>940</v>
      </c>
      <c r="B1123" s="7">
        <v>520</v>
      </c>
      <c r="C1123" s="1095"/>
      <c r="D1123" s="259"/>
      <c r="E1123" s="259"/>
    </row>
    <row r="1124" spans="1:5" ht="12.75">
      <c r="A1124" s="6" t="s">
        <v>941</v>
      </c>
      <c r="B1124" s="7">
        <v>520</v>
      </c>
      <c r="C1124" s="1095"/>
      <c r="D1124" s="259"/>
      <c r="E1124" s="259"/>
    </row>
    <row r="1125" spans="1:5" ht="12.75">
      <c r="A1125" s="6" t="s">
        <v>942</v>
      </c>
      <c r="B1125" s="7">
        <v>520</v>
      </c>
      <c r="C1125" s="1095"/>
      <c r="D1125" s="259"/>
      <c r="E1125" s="259"/>
    </row>
    <row r="1126" spans="1:5" ht="12.75">
      <c r="A1126" s="6" t="s">
        <v>943</v>
      </c>
      <c r="B1126" s="7">
        <v>520</v>
      </c>
      <c r="C1126" s="1095"/>
      <c r="D1126" s="259"/>
      <c r="E1126" s="259"/>
    </row>
    <row r="1127" spans="1:5" ht="12.75">
      <c r="A1127" s="6" t="s">
        <v>944</v>
      </c>
      <c r="B1127" s="7">
        <v>520</v>
      </c>
      <c r="C1127" s="1095"/>
      <c r="D1127" s="259"/>
      <c r="E1127" s="259"/>
    </row>
    <row r="1128" spans="1:5" ht="12.75">
      <c r="A1128" s="6" t="s">
        <v>945</v>
      </c>
      <c r="B1128" s="7">
        <v>520</v>
      </c>
      <c r="C1128" s="1095"/>
      <c r="D1128" s="259"/>
      <c r="E1128" s="259"/>
    </row>
    <row r="1129" spans="1:5" ht="12.75">
      <c r="A1129" s="6" t="s">
        <v>946</v>
      </c>
      <c r="B1129" s="7">
        <v>520</v>
      </c>
      <c r="C1129" s="1095"/>
      <c r="D1129" s="259"/>
      <c r="E1129" s="259"/>
    </row>
    <row r="1130" spans="1:5" ht="12.75">
      <c r="A1130" s="6" t="s">
        <v>947</v>
      </c>
      <c r="B1130" s="7">
        <v>520</v>
      </c>
      <c r="C1130" s="1095"/>
      <c r="D1130" s="259"/>
      <c r="E1130" s="259"/>
    </row>
    <row r="1131" spans="1:5" ht="12.75">
      <c r="A1131" s="6" t="s">
        <v>948</v>
      </c>
      <c r="B1131" s="7">
        <v>520</v>
      </c>
      <c r="C1131" s="1095"/>
      <c r="D1131" s="259"/>
      <c r="E1131" s="259"/>
    </row>
    <row r="1132" spans="1:5" ht="12.75">
      <c r="A1132" s="6" t="s">
        <v>949</v>
      </c>
      <c r="B1132" s="7">
        <v>520</v>
      </c>
      <c r="C1132" s="1095"/>
      <c r="D1132" s="259"/>
      <c r="E1132" s="259"/>
    </row>
    <row r="1133" spans="1:5" ht="12.75">
      <c r="A1133" s="6" t="s">
        <v>950</v>
      </c>
      <c r="B1133" s="7">
        <v>520</v>
      </c>
      <c r="C1133" s="1095"/>
      <c r="D1133" s="259"/>
      <c r="E1133" s="259"/>
    </row>
    <row r="1134" spans="1:5" ht="12.75">
      <c r="A1134" s="6" t="s">
        <v>951</v>
      </c>
      <c r="B1134" s="7">
        <v>520</v>
      </c>
      <c r="C1134" s="1095"/>
      <c r="D1134" s="259"/>
      <c r="E1134" s="259"/>
    </row>
    <row r="1135" spans="1:5" ht="12.75">
      <c r="A1135" s="6" t="s">
        <v>952</v>
      </c>
      <c r="B1135" s="7">
        <v>520</v>
      </c>
      <c r="C1135" s="1095"/>
      <c r="D1135" s="259"/>
      <c r="E1135" s="259"/>
    </row>
    <row r="1136" spans="1:5" ht="12.75">
      <c r="A1136" s="6" t="s">
        <v>953</v>
      </c>
      <c r="B1136" s="7">
        <v>570</v>
      </c>
      <c r="C1136" s="1095"/>
      <c r="D1136" s="259"/>
      <c r="E1136" s="259"/>
    </row>
    <row r="1137" spans="1:5" ht="12.75">
      <c r="A1137" s="6" t="s">
        <v>954</v>
      </c>
      <c r="B1137" s="7">
        <v>570</v>
      </c>
      <c r="C1137" s="1095"/>
      <c r="D1137" s="259"/>
      <c r="E1137" s="259"/>
    </row>
    <row r="1138" spans="1:5" ht="12.75">
      <c r="A1138" s="6" t="s">
        <v>955</v>
      </c>
      <c r="B1138" s="7">
        <v>570</v>
      </c>
      <c r="C1138" s="1095"/>
      <c r="D1138" s="259"/>
      <c r="E1138" s="259"/>
    </row>
    <row r="1139" spans="1:5" ht="12.75">
      <c r="A1139" s="6" t="s">
        <v>956</v>
      </c>
      <c r="B1139" s="7">
        <v>570</v>
      </c>
      <c r="C1139" s="1095"/>
      <c r="D1139" s="259"/>
      <c r="E1139" s="259"/>
    </row>
    <row r="1140" spans="1:5" ht="12.75">
      <c r="A1140" s="6" t="s">
        <v>957</v>
      </c>
      <c r="B1140" s="7">
        <v>570</v>
      </c>
      <c r="C1140" s="1095"/>
      <c r="D1140" s="259"/>
      <c r="E1140" s="259"/>
    </row>
    <row r="1141" spans="1:5" ht="12.75">
      <c r="A1141" s="6" t="s">
        <v>958</v>
      </c>
      <c r="B1141" s="7">
        <v>570</v>
      </c>
      <c r="C1141" s="1095"/>
      <c r="D1141" s="259"/>
      <c r="E1141" s="259"/>
    </row>
    <row r="1142" spans="1:5" ht="12.75">
      <c r="A1142" s="6" t="s">
        <v>959</v>
      </c>
      <c r="B1142" s="7">
        <v>570</v>
      </c>
      <c r="C1142" s="1095"/>
      <c r="D1142" s="259"/>
      <c r="E1142" s="259"/>
    </row>
    <row r="1143" spans="1:5" ht="12.75">
      <c r="A1143" s="6" t="s">
        <v>960</v>
      </c>
      <c r="B1143" s="7">
        <v>570</v>
      </c>
      <c r="C1143" s="1095"/>
      <c r="D1143" s="259"/>
      <c r="E1143" s="259"/>
    </row>
    <row r="1144" spans="1:5" ht="12.75">
      <c r="A1144" s="6" t="s">
        <v>961</v>
      </c>
      <c r="B1144" s="7">
        <v>570</v>
      </c>
      <c r="C1144" s="1095"/>
      <c r="D1144" s="259"/>
      <c r="E1144" s="259"/>
    </row>
    <row r="1145" spans="1:5" ht="12.75">
      <c r="A1145" s="6" t="s">
        <v>962</v>
      </c>
      <c r="B1145" s="7">
        <v>570</v>
      </c>
      <c r="C1145" s="1095"/>
      <c r="D1145" s="259"/>
      <c r="E1145" s="259"/>
    </row>
    <row r="1146" spans="1:5" ht="12.75">
      <c r="A1146" s="6" t="s">
        <v>963</v>
      </c>
      <c r="B1146" s="7">
        <v>570</v>
      </c>
      <c r="C1146" s="1095"/>
      <c r="D1146" s="259"/>
      <c r="E1146" s="259"/>
    </row>
    <row r="1147" spans="1:5" ht="12.75">
      <c r="A1147" s="6" t="s">
        <v>964</v>
      </c>
      <c r="B1147" s="7">
        <v>570</v>
      </c>
      <c r="C1147" s="1095"/>
      <c r="D1147" s="259"/>
      <c r="E1147" s="259"/>
    </row>
    <row r="1148" spans="1:5" ht="12.75">
      <c r="A1148" s="6" t="s">
        <v>965</v>
      </c>
      <c r="B1148" s="7">
        <v>570</v>
      </c>
      <c r="C1148" s="1095"/>
      <c r="D1148" s="259"/>
      <c r="E1148" s="259"/>
    </row>
    <row r="1149" spans="1:5" ht="12.75">
      <c r="A1149" s="6" t="s">
        <v>966</v>
      </c>
      <c r="B1149" s="7">
        <v>570</v>
      </c>
      <c r="C1149" s="1095"/>
      <c r="D1149" s="259"/>
      <c r="E1149" s="259"/>
    </row>
    <row r="1150" spans="1:5" ht="12.75">
      <c r="A1150" s="6" t="s">
        <v>967</v>
      </c>
      <c r="B1150" s="7">
        <v>570</v>
      </c>
      <c r="C1150" s="1095"/>
      <c r="D1150" s="259"/>
      <c r="E1150" s="259"/>
    </row>
    <row r="1151" spans="1:5" ht="12.75">
      <c r="A1151" s="6" t="s">
        <v>968</v>
      </c>
      <c r="B1151" s="7">
        <v>570</v>
      </c>
      <c r="C1151" s="1095"/>
      <c r="D1151" s="259"/>
      <c r="E1151" s="259"/>
    </row>
    <row r="1152" spans="1:5" ht="12.75">
      <c r="A1152" s="6" t="s">
        <v>1548</v>
      </c>
      <c r="B1152" s="7">
        <v>330</v>
      </c>
      <c r="C1152" s="1095"/>
      <c r="D1152" s="260"/>
      <c r="E1152" s="259"/>
    </row>
    <row r="1153" spans="1:5" ht="12.75">
      <c r="A1153" s="6" t="s">
        <v>1549</v>
      </c>
      <c r="B1153" s="7">
        <v>330</v>
      </c>
      <c r="C1153" s="1095"/>
      <c r="D1153" s="260"/>
      <c r="E1153" s="259"/>
    </row>
    <row r="1154" spans="1:5" ht="12.75">
      <c r="A1154" s="6" t="s">
        <v>1550</v>
      </c>
      <c r="B1154" s="7">
        <v>330</v>
      </c>
      <c r="C1154" s="1095"/>
      <c r="D1154" s="260"/>
      <c r="E1154" s="259"/>
    </row>
    <row r="1155" spans="1:5" ht="12.75">
      <c r="A1155" s="6" t="s">
        <v>1551</v>
      </c>
      <c r="B1155" s="7">
        <v>330</v>
      </c>
      <c r="C1155" s="1095"/>
      <c r="D1155" s="260"/>
      <c r="E1155" s="259"/>
    </row>
    <row r="1156" spans="1:5" ht="12.75">
      <c r="A1156" s="6" t="s">
        <v>1552</v>
      </c>
      <c r="B1156" s="7">
        <v>330</v>
      </c>
      <c r="C1156" s="1095"/>
      <c r="D1156" s="260"/>
      <c r="E1156" s="259"/>
    </row>
    <row r="1157" spans="1:5" ht="12.75">
      <c r="A1157" s="6" t="s">
        <v>1553</v>
      </c>
      <c r="B1157" s="7">
        <v>330</v>
      </c>
      <c r="C1157" s="1095"/>
      <c r="D1157" s="260"/>
      <c r="E1157" s="259"/>
    </row>
    <row r="1158" spans="1:5" ht="12.75">
      <c r="A1158" s="6" t="s">
        <v>1554</v>
      </c>
      <c r="B1158" s="7">
        <v>330</v>
      </c>
      <c r="C1158" s="1095"/>
      <c r="D1158" s="260"/>
      <c r="E1158" s="259"/>
    </row>
    <row r="1159" spans="1:5" ht="12.75">
      <c r="A1159" s="6" t="s">
        <v>1555</v>
      </c>
      <c r="B1159" s="7">
        <v>330</v>
      </c>
      <c r="C1159" s="1095"/>
      <c r="D1159" s="260"/>
      <c r="E1159" s="259"/>
    </row>
    <row r="1160" spans="1:5" ht="12.75">
      <c r="A1160" s="6" t="s">
        <v>1556</v>
      </c>
      <c r="B1160" s="7">
        <v>330</v>
      </c>
      <c r="C1160" s="1095"/>
      <c r="D1160" s="260"/>
      <c r="E1160" s="259"/>
    </row>
    <row r="1161" spans="1:5" ht="12.75">
      <c r="A1161" s="6" t="s">
        <v>1557</v>
      </c>
      <c r="B1161" s="7">
        <v>330</v>
      </c>
      <c r="C1161" s="1095"/>
      <c r="D1161" s="260"/>
      <c r="E1161" s="259"/>
    </row>
    <row r="1162" spans="1:5" ht="12.75">
      <c r="A1162" s="6" t="s">
        <v>1558</v>
      </c>
      <c r="B1162" s="7">
        <v>330</v>
      </c>
      <c r="C1162" s="1095"/>
      <c r="D1162" s="260"/>
      <c r="E1162" s="259"/>
    </row>
    <row r="1163" spans="1:5" ht="12.75">
      <c r="A1163" s="6" t="s">
        <v>1559</v>
      </c>
      <c r="B1163" s="7">
        <v>330</v>
      </c>
      <c r="C1163" s="1095"/>
      <c r="D1163" s="260"/>
      <c r="E1163" s="259"/>
    </row>
    <row r="1164" spans="1:5" ht="12.75">
      <c r="A1164" s="6" t="s">
        <v>1560</v>
      </c>
      <c r="B1164" s="7">
        <v>330</v>
      </c>
      <c r="C1164" s="1095"/>
      <c r="D1164" s="260"/>
      <c r="E1164" s="259"/>
    </row>
    <row r="1165" spans="1:5" ht="12.75">
      <c r="A1165" s="6" t="s">
        <v>1561</v>
      </c>
      <c r="B1165" s="7">
        <v>330</v>
      </c>
      <c r="C1165" s="1095"/>
      <c r="D1165" s="260"/>
      <c r="E1165" s="259"/>
    </row>
    <row r="1166" spans="1:5" ht="12.75">
      <c r="A1166" s="6" t="s">
        <v>1562</v>
      </c>
      <c r="B1166" s="7">
        <v>330</v>
      </c>
      <c r="C1166" s="1095"/>
      <c r="D1166" s="260"/>
      <c r="E1166" s="259"/>
    </row>
    <row r="1167" spans="1:5" ht="12.75">
      <c r="A1167" s="6" t="s">
        <v>1476</v>
      </c>
      <c r="B1167" s="7">
        <v>330</v>
      </c>
      <c r="C1167" s="1095"/>
      <c r="D1167" s="260"/>
      <c r="E1167" s="259"/>
    </row>
    <row r="1168" spans="1:5" ht="12.75">
      <c r="A1168" s="6" t="s">
        <v>969</v>
      </c>
      <c r="B1168" s="7">
        <v>380</v>
      </c>
      <c r="C1168" s="1095"/>
      <c r="D1168" s="259"/>
      <c r="E1168" s="259"/>
    </row>
    <row r="1169" spans="1:5" ht="12.75">
      <c r="A1169" s="6" t="s">
        <v>970</v>
      </c>
      <c r="B1169" s="7">
        <v>380</v>
      </c>
      <c r="C1169" s="1095"/>
      <c r="D1169" s="259"/>
      <c r="E1169" s="259"/>
    </row>
    <row r="1170" spans="1:5" ht="12.75">
      <c r="A1170" s="6" t="s">
        <v>971</v>
      </c>
      <c r="B1170" s="7">
        <v>380</v>
      </c>
      <c r="C1170" s="1095"/>
      <c r="D1170" s="259"/>
      <c r="E1170" s="259"/>
    </row>
    <row r="1171" spans="1:5" ht="12.75">
      <c r="A1171" s="6" t="s">
        <v>972</v>
      </c>
      <c r="B1171" s="7">
        <v>380</v>
      </c>
      <c r="C1171" s="1095"/>
      <c r="D1171" s="259"/>
      <c r="E1171" s="259"/>
    </row>
    <row r="1172" spans="1:5" ht="12.75">
      <c r="A1172" s="6" t="s">
        <v>973</v>
      </c>
      <c r="B1172" s="7">
        <v>380</v>
      </c>
      <c r="C1172" s="1095"/>
      <c r="D1172" s="259"/>
      <c r="E1172" s="259"/>
    </row>
    <row r="1173" spans="1:5" ht="12.75">
      <c r="A1173" s="6" t="s">
        <v>974</v>
      </c>
      <c r="B1173" s="7">
        <v>380</v>
      </c>
      <c r="C1173" s="1095"/>
      <c r="D1173" s="259"/>
      <c r="E1173" s="259"/>
    </row>
    <row r="1174" spans="1:5" ht="12.75">
      <c r="A1174" s="6" t="s">
        <v>975</v>
      </c>
      <c r="B1174" s="7">
        <v>380</v>
      </c>
      <c r="C1174" s="1095"/>
      <c r="D1174" s="259"/>
      <c r="E1174" s="259"/>
    </row>
    <row r="1175" spans="1:5" ht="12.75">
      <c r="A1175" s="6" t="s">
        <v>976</v>
      </c>
      <c r="B1175" s="7">
        <v>380</v>
      </c>
      <c r="C1175" s="1095"/>
      <c r="D1175" s="259"/>
      <c r="E1175" s="259"/>
    </row>
    <row r="1176" spans="1:5" ht="12.75">
      <c r="A1176" s="6" t="s">
        <v>977</v>
      </c>
      <c r="B1176" s="7">
        <v>380</v>
      </c>
      <c r="C1176" s="1095"/>
      <c r="D1176" s="259"/>
      <c r="E1176" s="259"/>
    </row>
    <row r="1177" spans="1:5" ht="12.75">
      <c r="A1177" s="6" t="s">
        <v>978</v>
      </c>
      <c r="B1177" s="7">
        <v>380</v>
      </c>
      <c r="C1177" s="1095"/>
      <c r="D1177" s="259"/>
      <c r="E1177" s="259"/>
    </row>
    <row r="1178" spans="1:5" ht="12.75">
      <c r="A1178" s="6" t="s">
        <v>979</v>
      </c>
      <c r="B1178" s="7">
        <v>380</v>
      </c>
      <c r="C1178" s="1095"/>
      <c r="D1178" s="259"/>
      <c r="E1178" s="259"/>
    </row>
    <row r="1179" spans="1:5" ht="12.75">
      <c r="A1179" s="6" t="s">
        <v>980</v>
      </c>
      <c r="B1179" s="7">
        <v>380</v>
      </c>
      <c r="C1179" s="1095"/>
      <c r="D1179" s="259"/>
      <c r="E1179" s="259"/>
    </row>
    <row r="1180" spans="1:5" ht="12.75">
      <c r="A1180" s="6" t="s">
        <v>981</v>
      </c>
      <c r="B1180" s="7">
        <v>380</v>
      </c>
      <c r="C1180" s="1095"/>
      <c r="D1180" s="259"/>
      <c r="E1180" s="259"/>
    </row>
    <row r="1181" spans="1:5" ht="12.75">
      <c r="A1181" s="6" t="s">
        <v>982</v>
      </c>
      <c r="B1181" s="7">
        <v>380</v>
      </c>
      <c r="C1181" s="1095"/>
      <c r="D1181" s="259"/>
      <c r="E1181" s="259"/>
    </row>
    <row r="1182" spans="1:5" ht="12.75">
      <c r="A1182" s="6" t="s">
        <v>983</v>
      </c>
      <c r="B1182" s="7">
        <v>380</v>
      </c>
      <c r="C1182" s="1095"/>
      <c r="D1182" s="259"/>
      <c r="E1182" s="259"/>
    </row>
    <row r="1183" spans="1:5" ht="12.75">
      <c r="A1183" s="6" t="s">
        <v>984</v>
      </c>
      <c r="B1183" s="7">
        <v>380</v>
      </c>
      <c r="C1183" s="1095"/>
      <c r="D1183" s="259"/>
      <c r="E1183" s="259"/>
    </row>
    <row r="1184" spans="1:5" ht="12.75">
      <c r="A1184" s="6" t="s">
        <v>985</v>
      </c>
      <c r="B1184" s="7">
        <v>430</v>
      </c>
      <c r="C1184" s="1095"/>
      <c r="D1184" s="259"/>
      <c r="E1184" s="259"/>
    </row>
    <row r="1185" spans="1:5" ht="12.75">
      <c r="A1185" s="6" t="s">
        <v>986</v>
      </c>
      <c r="B1185" s="7">
        <v>430</v>
      </c>
      <c r="C1185" s="1095"/>
      <c r="D1185" s="259"/>
      <c r="E1185" s="259"/>
    </row>
    <row r="1186" spans="1:5" ht="12.75">
      <c r="A1186" s="6" t="s">
        <v>987</v>
      </c>
      <c r="B1186" s="7">
        <v>430</v>
      </c>
      <c r="C1186" s="1095"/>
      <c r="D1186" s="259"/>
      <c r="E1186" s="259"/>
    </row>
    <row r="1187" spans="1:5" ht="12.75">
      <c r="A1187" s="6" t="s">
        <v>988</v>
      </c>
      <c r="B1187" s="7">
        <v>430</v>
      </c>
      <c r="C1187" s="1095"/>
      <c r="D1187" s="259"/>
      <c r="E1187" s="259"/>
    </row>
    <row r="1188" spans="1:5" ht="12.75">
      <c r="A1188" s="6" t="s">
        <v>989</v>
      </c>
      <c r="B1188" s="7">
        <v>430</v>
      </c>
      <c r="C1188" s="1095"/>
      <c r="D1188" s="259"/>
      <c r="E1188" s="259"/>
    </row>
    <row r="1189" spans="1:5" ht="12.75">
      <c r="A1189" s="6" t="s">
        <v>990</v>
      </c>
      <c r="B1189" s="7">
        <v>430</v>
      </c>
      <c r="C1189" s="1095"/>
      <c r="D1189" s="259"/>
      <c r="E1189" s="259"/>
    </row>
    <row r="1190" spans="1:5" ht="12.75">
      <c r="A1190" s="6" t="s">
        <v>991</v>
      </c>
      <c r="B1190" s="7">
        <v>430</v>
      </c>
      <c r="C1190" s="1095"/>
      <c r="D1190" s="259"/>
      <c r="E1190" s="259"/>
    </row>
    <row r="1191" spans="1:5" ht="12.75">
      <c r="A1191" s="6" t="s">
        <v>992</v>
      </c>
      <c r="B1191" s="7">
        <v>430</v>
      </c>
      <c r="C1191" s="1095"/>
      <c r="D1191" s="259"/>
      <c r="E1191" s="259"/>
    </row>
    <row r="1192" spans="1:5" ht="12.75">
      <c r="A1192" s="6" t="s">
        <v>993</v>
      </c>
      <c r="B1192" s="7">
        <v>430</v>
      </c>
      <c r="C1192" s="1095"/>
      <c r="D1192" s="259"/>
      <c r="E1192" s="259"/>
    </row>
    <row r="1193" spans="1:5" ht="12.75">
      <c r="A1193" s="6" t="s">
        <v>994</v>
      </c>
      <c r="B1193" s="7">
        <v>430</v>
      </c>
      <c r="C1193" s="1095"/>
      <c r="D1193" s="259"/>
      <c r="E1193" s="259"/>
    </row>
    <row r="1194" spans="1:5" ht="12.75">
      <c r="A1194" s="6" t="s">
        <v>995</v>
      </c>
      <c r="B1194" s="7">
        <v>430</v>
      </c>
      <c r="C1194" s="1095"/>
      <c r="D1194" s="259"/>
      <c r="E1194" s="259"/>
    </row>
    <row r="1195" spans="1:5" ht="12.75">
      <c r="A1195" s="6" t="s">
        <v>996</v>
      </c>
      <c r="B1195" s="7">
        <v>430</v>
      </c>
      <c r="C1195" s="1095"/>
      <c r="D1195" s="259"/>
      <c r="E1195" s="259"/>
    </row>
    <row r="1196" spans="1:5" ht="12.75">
      <c r="A1196" s="6" t="s">
        <v>997</v>
      </c>
      <c r="B1196" s="7">
        <v>430</v>
      </c>
      <c r="C1196" s="1095"/>
      <c r="D1196" s="259"/>
      <c r="E1196" s="259"/>
    </row>
    <row r="1197" spans="1:5" ht="12.75">
      <c r="A1197" s="6" t="s">
        <v>998</v>
      </c>
      <c r="B1197" s="7">
        <v>430</v>
      </c>
      <c r="C1197" s="1095"/>
      <c r="D1197" s="259"/>
      <c r="E1197" s="259"/>
    </row>
    <row r="1198" spans="1:5" ht="12.75">
      <c r="A1198" s="6" t="s">
        <v>999</v>
      </c>
      <c r="B1198" s="7">
        <v>430</v>
      </c>
      <c r="C1198" s="1095"/>
      <c r="D1198" s="259"/>
      <c r="E1198" s="259"/>
    </row>
    <row r="1199" spans="1:5" ht="12.75">
      <c r="A1199" s="6" t="s">
        <v>1000</v>
      </c>
      <c r="B1199" s="7">
        <v>430</v>
      </c>
      <c r="C1199" s="1095"/>
      <c r="D1199" s="259"/>
      <c r="E1199" s="259"/>
    </row>
    <row r="1200" spans="1:5" ht="12.75">
      <c r="A1200" s="6" t="s">
        <v>1001</v>
      </c>
      <c r="B1200" s="7">
        <v>550</v>
      </c>
      <c r="C1200" s="1095"/>
      <c r="D1200" s="259"/>
      <c r="E1200" s="259"/>
    </row>
    <row r="1201" spans="1:5" ht="12.75">
      <c r="A1201" s="6" t="s">
        <v>1002</v>
      </c>
      <c r="B1201" s="7">
        <v>550</v>
      </c>
      <c r="C1201" s="1095"/>
      <c r="D1201" s="259"/>
      <c r="E1201" s="259"/>
    </row>
    <row r="1202" spans="1:5" ht="12.75">
      <c r="A1202" s="6" t="s">
        <v>1003</v>
      </c>
      <c r="B1202" s="7">
        <v>550</v>
      </c>
      <c r="C1202" s="1095"/>
      <c r="D1202" s="259"/>
      <c r="E1202" s="259"/>
    </row>
    <row r="1203" spans="1:5" ht="12.75">
      <c r="A1203" s="6" t="s">
        <v>1004</v>
      </c>
      <c r="B1203" s="7">
        <v>550</v>
      </c>
      <c r="C1203" s="1095"/>
      <c r="D1203" s="259"/>
      <c r="E1203" s="259"/>
    </row>
    <row r="1204" spans="1:5" ht="12.75">
      <c r="A1204" s="6" t="s">
        <v>1005</v>
      </c>
      <c r="B1204" s="7">
        <v>550</v>
      </c>
      <c r="C1204" s="1095"/>
      <c r="D1204" s="259"/>
      <c r="E1204" s="259"/>
    </row>
    <row r="1205" spans="1:5" ht="12.75">
      <c r="A1205" s="6" t="s">
        <v>1006</v>
      </c>
      <c r="B1205" s="7">
        <v>550</v>
      </c>
      <c r="C1205" s="1095"/>
      <c r="D1205" s="259"/>
      <c r="E1205" s="259"/>
    </row>
    <row r="1206" spans="1:5" ht="12.75">
      <c r="A1206" s="6" t="s">
        <v>1007</v>
      </c>
      <c r="B1206" s="7">
        <v>550</v>
      </c>
      <c r="C1206" s="1095"/>
      <c r="D1206" s="259"/>
      <c r="E1206" s="259"/>
    </row>
    <row r="1207" spans="1:5" ht="12.75">
      <c r="A1207" s="6" t="s">
        <v>1008</v>
      </c>
      <c r="B1207" s="7">
        <v>550</v>
      </c>
      <c r="C1207" s="1095"/>
      <c r="D1207" s="259"/>
      <c r="E1207" s="259"/>
    </row>
    <row r="1208" spans="1:5" ht="12.75">
      <c r="A1208" s="6" t="s">
        <v>1009</v>
      </c>
      <c r="B1208" s="7">
        <v>550</v>
      </c>
      <c r="C1208" s="1095"/>
      <c r="D1208" s="259"/>
      <c r="E1208" s="259"/>
    </row>
    <row r="1209" spans="1:5" ht="12.75">
      <c r="A1209" s="6" t="s">
        <v>1010</v>
      </c>
      <c r="B1209" s="7">
        <v>550</v>
      </c>
      <c r="C1209" s="1095"/>
      <c r="D1209" s="259"/>
      <c r="E1209" s="259"/>
    </row>
    <row r="1210" spans="1:5" ht="12.75">
      <c r="A1210" s="6" t="s">
        <v>1011</v>
      </c>
      <c r="B1210" s="7">
        <v>550</v>
      </c>
      <c r="C1210" s="1095"/>
      <c r="D1210" s="259"/>
      <c r="E1210" s="259"/>
    </row>
    <row r="1211" spans="1:5" ht="12.75">
      <c r="A1211" s="6" t="s">
        <v>1012</v>
      </c>
      <c r="B1211" s="7">
        <v>550</v>
      </c>
      <c r="C1211" s="1095"/>
      <c r="D1211" s="259"/>
      <c r="E1211" s="259"/>
    </row>
    <row r="1212" spans="1:5" ht="12.75">
      <c r="A1212" s="6" t="s">
        <v>1013</v>
      </c>
      <c r="B1212" s="7">
        <v>550</v>
      </c>
      <c r="C1212" s="1095"/>
      <c r="D1212" s="259"/>
      <c r="E1212" s="259"/>
    </row>
    <row r="1213" spans="1:5" ht="12.75">
      <c r="A1213" s="6" t="s">
        <v>1014</v>
      </c>
      <c r="B1213" s="7">
        <v>550</v>
      </c>
      <c r="C1213" s="1095"/>
      <c r="D1213" s="259"/>
      <c r="E1213" s="259"/>
    </row>
    <row r="1214" spans="1:5" ht="12.75">
      <c r="A1214" s="6" t="s">
        <v>1015</v>
      </c>
      <c r="B1214" s="7">
        <v>550</v>
      </c>
      <c r="C1214" s="1095"/>
      <c r="D1214" s="259"/>
      <c r="E1214" s="259"/>
    </row>
    <row r="1215" spans="1:5" ht="12.75">
      <c r="A1215" s="6" t="s">
        <v>1016</v>
      </c>
      <c r="B1215" s="7">
        <v>550</v>
      </c>
      <c r="C1215" s="1095"/>
      <c r="D1215" s="259"/>
      <c r="E1215" s="259"/>
    </row>
    <row r="1216" spans="1:5" ht="12.75">
      <c r="A1216" s="6" t="s">
        <v>1563</v>
      </c>
      <c r="B1216" s="7">
        <v>640</v>
      </c>
      <c r="C1216" s="1095"/>
      <c r="D1216" s="260"/>
      <c r="E1216" s="259"/>
    </row>
    <row r="1217" spans="1:5" ht="12.75">
      <c r="A1217" s="6" t="s">
        <v>1564</v>
      </c>
      <c r="B1217" s="7">
        <v>640</v>
      </c>
      <c r="C1217" s="1095"/>
      <c r="D1217" s="260"/>
      <c r="E1217" s="259"/>
    </row>
    <row r="1218" spans="1:5" ht="12.75">
      <c r="A1218" s="6" t="s">
        <v>1565</v>
      </c>
      <c r="B1218" s="7">
        <v>640</v>
      </c>
      <c r="C1218" s="1095"/>
      <c r="D1218" s="260"/>
      <c r="E1218" s="259"/>
    </row>
    <row r="1219" spans="1:5" ht="12.75">
      <c r="A1219" s="6" t="s">
        <v>1566</v>
      </c>
      <c r="B1219" s="7">
        <v>640</v>
      </c>
      <c r="C1219" s="1095"/>
      <c r="D1219" s="260"/>
      <c r="E1219" s="259"/>
    </row>
    <row r="1220" spans="1:5" ht="12.75">
      <c r="A1220" s="6" t="s">
        <v>1567</v>
      </c>
      <c r="B1220" s="7">
        <v>640</v>
      </c>
      <c r="C1220" s="1095"/>
      <c r="D1220" s="260"/>
      <c r="E1220" s="259"/>
    </row>
    <row r="1221" spans="1:5" ht="12.75">
      <c r="A1221" s="6" t="s">
        <v>1568</v>
      </c>
      <c r="B1221" s="7">
        <v>640</v>
      </c>
      <c r="C1221" s="1095"/>
      <c r="D1221" s="260"/>
      <c r="E1221" s="259"/>
    </row>
    <row r="1222" spans="1:5" ht="12.75">
      <c r="A1222" s="6" t="s">
        <v>1569</v>
      </c>
      <c r="B1222" s="7">
        <v>640</v>
      </c>
      <c r="C1222" s="1095"/>
      <c r="D1222" s="260"/>
      <c r="E1222" s="259"/>
    </row>
    <row r="1223" spans="1:5" ht="12.75">
      <c r="A1223" s="6" t="s">
        <v>1570</v>
      </c>
      <c r="B1223" s="7">
        <v>640</v>
      </c>
      <c r="C1223" s="1095"/>
      <c r="D1223" s="260"/>
      <c r="E1223" s="259"/>
    </row>
    <row r="1224" spans="1:5" ht="12.75">
      <c r="A1224" s="6" t="s">
        <v>1571</v>
      </c>
      <c r="B1224" s="7">
        <v>640</v>
      </c>
      <c r="C1224" s="1095"/>
      <c r="D1224" s="260"/>
      <c r="E1224" s="259"/>
    </row>
    <row r="1225" spans="1:5" ht="12.75">
      <c r="A1225" s="6" t="s">
        <v>1572</v>
      </c>
      <c r="B1225" s="7">
        <v>640</v>
      </c>
      <c r="C1225" s="1095"/>
      <c r="D1225" s="260"/>
      <c r="E1225" s="259"/>
    </row>
    <row r="1226" spans="1:5" ht="12.75">
      <c r="A1226" s="6" t="s">
        <v>1573</v>
      </c>
      <c r="B1226" s="7">
        <v>640</v>
      </c>
      <c r="C1226" s="1095"/>
      <c r="D1226" s="260"/>
      <c r="E1226" s="259"/>
    </row>
    <row r="1227" spans="1:5" ht="12.75">
      <c r="A1227" s="6" t="s">
        <v>1574</v>
      </c>
      <c r="B1227" s="7">
        <v>640</v>
      </c>
      <c r="C1227" s="1095"/>
      <c r="D1227" s="260"/>
      <c r="E1227" s="259"/>
    </row>
    <row r="1228" spans="1:5" ht="12.75">
      <c r="A1228" s="6" t="s">
        <v>1575</v>
      </c>
      <c r="B1228" s="7">
        <v>640</v>
      </c>
      <c r="C1228" s="1095"/>
      <c r="D1228" s="260"/>
      <c r="E1228" s="259"/>
    </row>
    <row r="1229" spans="1:5" ht="12.75">
      <c r="A1229" s="6" t="s">
        <v>1576</v>
      </c>
      <c r="B1229" s="7">
        <v>640</v>
      </c>
      <c r="C1229" s="1095"/>
      <c r="D1229" s="260"/>
      <c r="E1229" s="259"/>
    </row>
    <row r="1230" spans="1:5" ht="12.75">
      <c r="A1230" s="6" t="s">
        <v>1577</v>
      </c>
      <c r="B1230" s="7">
        <v>640</v>
      </c>
      <c r="C1230" s="1095"/>
      <c r="D1230" s="260"/>
      <c r="E1230" s="259"/>
    </row>
    <row r="1231" spans="1:5" ht="12.75">
      <c r="A1231" s="6" t="s">
        <v>1477</v>
      </c>
      <c r="B1231" s="7">
        <v>640</v>
      </c>
      <c r="C1231" s="1095"/>
      <c r="D1231" s="260"/>
      <c r="E1231" s="259"/>
    </row>
    <row r="1232" spans="1:5" ht="12.75">
      <c r="A1232" s="6" t="s">
        <v>1017</v>
      </c>
      <c r="B1232" s="7">
        <v>740</v>
      </c>
      <c r="C1232" s="1095"/>
      <c r="D1232" s="259"/>
      <c r="E1232" s="259"/>
    </row>
    <row r="1233" spans="1:5" ht="12.75">
      <c r="A1233" s="6" t="s">
        <v>1018</v>
      </c>
      <c r="B1233" s="7">
        <v>740</v>
      </c>
      <c r="C1233" s="1095"/>
      <c r="D1233" s="259"/>
      <c r="E1233" s="259"/>
    </row>
    <row r="1234" spans="1:5" ht="12.75">
      <c r="A1234" s="6" t="s">
        <v>1019</v>
      </c>
      <c r="B1234" s="7">
        <v>740</v>
      </c>
      <c r="C1234" s="1095"/>
      <c r="D1234" s="259"/>
      <c r="E1234" s="259"/>
    </row>
    <row r="1235" spans="1:5" ht="12.75">
      <c r="A1235" s="6" t="s">
        <v>1020</v>
      </c>
      <c r="B1235" s="7">
        <v>740</v>
      </c>
      <c r="C1235" s="1095"/>
      <c r="D1235" s="259"/>
      <c r="E1235" s="259"/>
    </row>
    <row r="1236" spans="1:5" ht="12.75">
      <c r="A1236" s="6" t="s">
        <v>1021</v>
      </c>
      <c r="B1236" s="7">
        <v>740</v>
      </c>
      <c r="C1236" s="1095"/>
      <c r="D1236" s="259"/>
      <c r="E1236" s="259"/>
    </row>
    <row r="1237" spans="1:5" ht="12.75">
      <c r="A1237" s="6" t="s">
        <v>1022</v>
      </c>
      <c r="B1237" s="7">
        <v>740</v>
      </c>
      <c r="C1237" s="1095"/>
      <c r="D1237" s="259"/>
      <c r="E1237" s="259"/>
    </row>
    <row r="1238" spans="1:5" ht="12.75">
      <c r="A1238" s="6" t="s">
        <v>1023</v>
      </c>
      <c r="B1238" s="7">
        <v>740</v>
      </c>
      <c r="C1238" s="1095"/>
      <c r="D1238" s="259"/>
      <c r="E1238" s="259"/>
    </row>
    <row r="1239" spans="1:5" ht="12.75">
      <c r="A1239" s="6" t="s">
        <v>1024</v>
      </c>
      <c r="B1239" s="7">
        <v>740</v>
      </c>
      <c r="C1239" s="1095"/>
      <c r="D1239" s="259"/>
      <c r="E1239" s="259"/>
    </row>
    <row r="1240" spans="1:5" ht="12.75">
      <c r="A1240" s="6" t="s">
        <v>1025</v>
      </c>
      <c r="B1240" s="7">
        <v>740</v>
      </c>
      <c r="C1240" s="1095"/>
      <c r="D1240" s="259"/>
      <c r="E1240" s="259"/>
    </row>
    <row r="1241" spans="1:5" ht="12.75">
      <c r="A1241" s="6" t="s">
        <v>1026</v>
      </c>
      <c r="B1241" s="7">
        <v>740</v>
      </c>
      <c r="C1241" s="1095"/>
      <c r="D1241" s="259"/>
      <c r="E1241" s="259"/>
    </row>
    <row r="1242" spans="1:5" ht="12.75">
      <c r="A1242" s="6" t="s">
        <v>1027</v>
      </c>
      <c r="B1242" s="7">
        <v>740</v>
      </c>
      <c r="C1242" s="1095"/>
      <c r="D1242" s="259"/>
      <c r="E1242" s="259"/>
    </row>
    <row r="1243" spans="1:5" ht="12.75">
      <c r="A1243" s="6" t="s">
        <v>1028</v>
      </c>
      <c r="B1243" s="7">
        <v>740</v>
      </c>
      <c r="C1243" s="1095"/>
      <c r="D1243" s="259"/>
      <c r="E1243" s="259"/>
    </row>
    <row r="1244" spans="1:5" ht="12.75">
      <c r="A1244" s="6" t="s">
        <v>1029</v>
      </c>
      <c r="B1244" s="7">
        <v>740</v>
      </c>
      <c r="C1244" s="1095"/>
      <c r="D1244" s="259"/>
      <c r="E1244" s="259"/>
    </row>
    <row r="1245" spans="1:5" ht="12.75">
      <c r="A1245" s="6" t="s">
        <v>1030</v>
      </c>
      <c r="B1245" s="7">
        <v>740</v>
      </c>
      <c r="C1245" s="1095"/>
      <c r="D1245" s="259"/>
      <c r="E1245" s="259"/>
    </row>
    <row r="1246" spans="1:5" ht="12.75">
      <c r="A1246" s="6" t="s">
        <v>1031</v>
      </c>
      <c r="B1246" s="7">
        <v>740</v>
      </c>
      <c r="C1246" s="1095"/>
      <c r="D1246" s="259"/>
      <c r="E1246" s="259"/>
    </row>
    <row r="1247" spans="1:5" ht="12.75">
      <c r="A1247" s="6" t="s">
        <v>1032</v>
      </c>
      <c r="B1247" s="7">
        <v>740</v>
      </c>
      <c r="C1247" s="1095"/>
      <c r="D1247" s="259"/>
      <c r="E1247" s="259"/>
    </row>
    <row r="1248" spans="1:5" ht="12.75">
      <c r="A1248" s="6" t="s">
        <v>1033</v>
      </c>
      <c r="B1248" s="7">
        <v>850</v>
      </c>
      <c r="C1248" s="1095"/>
      <c r="D1248" s="259"/>
      <c r="E1248" s="259"/>
    </row>
    <row r="1249" spans="1:5" ht="12.75">
      <c r="A1249" s="6" t="s">
        <v>1034</v>
      </c>
      <c r="B1249" s="7">
        <v>850</v>
      </c>
      <c r="C1249" s="1095"/>
      <c r="D1249" s="259"/>
      <c r="E1249" s="259"/>
    </row>
    <row r="1250" spans="1:5" ht="12.75">
      <c r="A1250" s="6" t="s">
        <v>1035</v>
      </c>
      <c r="B1250" s="7">
        <v>850</v>
      </c>
      <c r="C1250" s="1095"/>
      <c r="D1250" s="259"/>
      <c r="E1250" s="259"/>
    </row>
    <row r="1251" spans="1:5" ht="12.75">
      <c r="A1251" s="6" t="s">
        <v>1036</v>
      </c>
      <c r="B1251" s="7">
        <v>850</v>
      </c>
      <c r="C1251" s="1095"/>
      <c r="D1251" s="259"/>
      <c r="E1251" s="259"/>
    </row>
    <row r="1252" spans="1:5" ht="12.75">
      <c r="A1252" s="6" t="s">
        <v>1037</v>
      </c>
      <c r="B1252" s="7">
        <v>850</v>
      </c>
      <c r="C1252" s="1095"/>
      <c r="D1252" s="259"/>
      <c r="E1252" s="259"/>
    </row>
    <row r="1253" spans="1:5" ht="12.75">
      <c r="A1253" s="6" t="s">
        <v>1038</v>
      </c>
      <c r="B1253" s="7">
        <v>850</v>
      </c>
      <c r="C1253" s="1095"/>
      <c r="D1253" s="259"/>
      <c r="E1253" s="259"/>
    </row>
    <row r="1254" spans="1:5" ht="12.75">
      <c r="A1254" s="6" t="s">
        <v>1039</v>
      </c>
      <c r="B1254" s="7">
        <v>850</v>
      </c>
      <c r="C1254" s="1095"/>
      <c r="D1254" s="259"/>
      <c r="E1254" s="259"/>
    </row>
    <row r="1255" spans="1:5" ht="12.75">
      <c r="A1255" s="6" t="s">
        <v>1040</v>
      </c>
      <c r="B1255" s="7">
        <v>850</v>
      </c>
      <c r="C1255" s="1095"/>
      <c r="D1255" s="259"/>
      <c r="E1255" s="259"/>
    </row>
    <row r="1256" spans="1:5" ht="12.75">
      <c r="A1256" s="6" t="s">
        <v>1041</v>
      </c>
      <c r="B1256" s="7">
        <v>850</v>
      </c>
      <c r="C1256" s="1095"/>
      <c r="D1256" s="259"/>
      <c r="E1256" s="259"/>
    </row>
    <row r="1257" spans="1:5" ht="12.75">
      <c r="A1257" s="6" t="s">
        <v>1042</v>
      </c>
      <c r="B1257" s="7">
        <v>850</v>
      </c>
      <c r="C1257" s="1095"/>
      <c r="D1257" s="259"/>
      <c r="E1257" s="259"/>
    </row>
    <row r="1258" spans="1:5" ht="12.75">
      <c r="A1258" s="6" t="s">
        <v>1043</v>
      </c>
      <c r="B1258" s="7">
        <v>850</v>
      </c>
      <c r="C1258" s="1095"/>
      <c r="D1258" s="259"/>
      <c r="E1258" s="259"/>
    </row>
    <row r="1259" spans="1:5" ht="12.75">
      <c r="A1259" s="6" t="s">
        <v>1044</v>
      </c>
      <c r="B1259" s="7">
        <v>850</v>
      </c>
      <c r="C1259" s="1095"/>
      <c r="D1259" s="259"/>
      <c r="E1259" s="259"/>
    </row>
    <row r="1260" spans="1:5" ht="12.75">
      <c r="A1260" s="6" t="s">
        <v>1045</v>
      </c>
      <c r="B1260" s="7">
        <v>850</v>
      </c>
      <c r="C1260" s="1095"/>
      <c r="D1260" s="259"/>
      <c r="E1260" s="259"/>
    </row>
    <row r="1261" spans="1:5" ht="12.75">
      <c r="A1261" s="6" t="s">
        <v>1046</v>
      </c>
      <c r="B1261" s="7">
        <v>850</v>
      </c>
      <c r="C1261" s="1095"/>
      <c r="D1261" s="259"/>
      <c r="E1261" s="259"/>
    </row>
    <row r="1262" spans="1:5" ht="12.75">
      <c r="A1262" s="6" t="s">
        <v>1047</v>
      </c>
      <c r="B1262" s="7">
        <v>850</v>
      </c>
      <c r="C1262" s="1095"/>
      <c r="D1262" s="259"/>
      <c r="E1262" s="259"/>
    </row>
    <row r="1263" spans="1:5" ht="12.75">
      <c r="A1263" s="6" t="s">
        <v>1048</v>
      </c>
      <c r="B1263" s="7">
        <v>850</v>
      </c>
      <c r="C1263" s="1095"/>
      <c r="D1263" s="259"/>
      <c r="E1263" s="259"/>
    </row>
    <row r="1264" spans="1:5" ht="12.75">
      <c r="A1264" s="6" t="s">
        <v>1608</v>
      </c>
      <c r="B1264" s="7">
        <v>950</v>
      </c>
      <c r="C1264" s="1095"/>
      <c r="D1264" s="260"/>
      <c r="E1264" s="259"/>
    </row>
    <row r="1265" spans="1:5" ht="12.75">
      <c r="A1265" s="6" t="s">
        <v>1609</v>
      </c>
      <c r="B1265" s="7">
        <v>950</v>
      </c>
      <c r="C1265" s="1095"/>
      <c r="D1265" s="260"/>
      <c r="E1265" s="259"/>
    </row>
    <row r="1266" spans="1:5" ht="12.75">
      <c r="A1266" s="6" t="s">
        <v>1610</v>
      </c>
      <c r="B1266" s="7">
        <v>950</v>
      </c>
      <c r="C1266" s="1095"/>
      <c r="D1266" s="260"/>
      <c r="E1266" s="259"/>
    </row>
    <row r="1267" spans="1:5" ht="12.75">
      <c r="A1267" s="6" t="s">
        <v>1611</v>
      </c>
      <c r="B1267" s="7">
        <v>950</v>
      </c>
      <c r="C1267" s="1095"/>
      <c r="D1267" s="260"/>
      <c r="E1267" s="259"/>
    </row>
    <row r="1268" spans="1:5" ht="12.75">
      <c r="A1268" s="6" t="s">
        <v>1612</v>
      </c>
      <c r="B1268" s="7">
        <v>950</v>
      </c>
      <c r="C1268" s="1095"/>
      <c r="D1268" s="260"/>
      <c r="E1268" s="259"/>
    </row>
    <row r="1269" spans="1:5" ht="12.75">
      <c r="A1269" s="6" t="s">
        <v>1613</v>
      </c>
      <c r="B1269" s="7">
        <v>950</v>
      </c>
      <c r="C1269" s="1095"/>
      <c r="D1269" s="260"/>
      <c r="E1269" s="259"/>
    </row>
    <row r="1270" spans="1:5" ht="12.75">
      <c r="A1270" s="6" t="s">
        <v>1614</v>
      </c>
      <c r="B1270" s="7">
        <v>950</v>
      </c>
      <c r="C1270" s="1095"/>
      <c r="D1270" s="260"/>
      <c r="E1270" s="259"/>
    </row>
    <row r="1271" spans="1:5" ht="12.75">
      <c r="A1271" s="6" t="s">
        <v>1615</v>
      </c>
      <c r="B1271" s="7">
        <v>950</v>
      </c>
      <c r="C1271" s="1095"/>
      <c r="D1271" s="260"/>
      <c r="E1271" s="259"/>
    </row>
    <row r="1272" spans="1:5" ht="12.75">
      <c r="A1272" s="6" t="s">
        <v>1616</v>
      </c>
      <c r="B1272" s="7">
        <v>950</v>
      </c>
      <c r="C1272" s="1095"/>
      <c r="D1272" s="260"/>
      <c r="E1272" s="259"/>
    </row>
    <row r="1273" spans="1:5" ht="12.75">
      <c r="A1273" s="6" t="s">
        <v>1617</v>
      </c>
      <c r="B1273" s="7">
        <v>950</v>
      </c>
      <c r="C1273" s="1095"/>
      <c r="D1273" s="260"/>
      <c r="E1273" s="259"/>
    </row>
    <row r="1274" spans="1:5" ht="12.75">
      <c r="A1274" s="6" t="s">
        <v>1618</v>
      </c>
      <c r="B1274" s="7">
        <v>950</v>
      </c>
      <c r="C1274" s="1095"/>
      <c r="D1274" s="260"/>
      <c r="E1274" s="259"/>
    </row>
    <row r="1275" spans="1:5" ht="12.75">
      <c r="A1275" s="6" t="s">
        <v>1619</v>
      </c>
      <c r="B1275" s="7">
        <v>950</v>
      </c>
      <c r="C1275" s="1095"/>
      <c r="D1275" s="260"/>
      <c r="E1275" s="259"/>
    </row>
    <row r="1276" spans="1:5" ht="12.75">
      <c r="A1276" s="6" t="s">
        <v>1620</v>
      </c>
      <c r="B1276" s="7">
        <v>950</v>
      </c>
      <c r="C1276" s="1095"/>
      <c r="D1276" s="260"/>
      <c r="E1276" s="259"/>
    </row>
    <row r="1277" spans="1:5" ht="12.75">
      <c r="A1277" s="6" t="s">
        <v>1621</v>
      </c>
      <c r="B1277" s="7">
        <v>950</v>
      </c>
      <c r="C1277" s="1095"/>
      <c r="D1277" s="260"/>
      <c r="E1277" s="259"/>
    </row>
    <row r="1278" spans="1:5" ht="12.75">
      <c r="A1278" s="6" t="s">
        <v>1622</v>
      </c>
      <c r="B1278" s="7">
        <v>950</v>
      </c>
      <c r="C1278" s="1095"/>
      <c r="D1278" s="260"/>
      <c r="E1278" s="259"/>
    </row>
    <row r="1279" spans="1:5" ht="12.75">
      <c r="A1279" s="6" t="s">
        <v>1478</v>
      </c>
      <c r="B1279" s="7">
        <v>950</v>
      </c>
      <c r="C1279" s="1095"/>
      <c r="D1279" s="260"/>
      <c r="E1279" s="259"/>
    </row>
    <row r="1280" spans="1:5" ht="12.75">
      <c r="A1280" s="6" t="s">
        <v>1049</v>
      </c>
      <c r="B1280" s="7">
        <v>450</v>
      </c>
      <c r="C1280" s="1095"/>
      <c r="D1280" s="259"/>
      <c r="E1280" s="259"/>
    </row>
    <row r="1281" spans="1:5" ht="12.75">
      <c r="A1281" s="6" t="s">
        <v>1050</v>
      </c>
      <c r="B1281" s="7">
        <v>450</v>
      </c>
      <c r="C1281" s="1095"/>
      <c r="D1281" s="259"/>
      <c r="E1281" s="259"/>
    </row>
    <row r="1282" spans="1:5" ht="12.75">
      <c r="A1282" s="6" t="s">
        <v>1051</v>
      </c>
      <c r="B1282" s="7">
        <v>450</v>
      </c>
      <c r="C1282" s="1095"/>
      <c r="D1282" s="259"/>
      <c r="E1282" s="259"/>
    </row>
    <row r="1283" spans="1:5" ht="12.75">
      <c r="A1283" s="6" t="s">
        <v>1052</v>
      </c>
      <c r="B1283" s="7">
        <v>450</v>
      </c>
      <c r="C1283" s="1095"/>
      <c r="D1283" s="259"/>
      <c r="E1283" s="259"/>
    </row>
    <row r="1284" spans="1:5" ht="12.75">
      <c r="A1284" s="6" t="s">
        <v>1053</v>
      </c>
      <c r="B1284" s="7">
        <v>450</v>
      </c>
      <c r="C1284" s="1095"/>
      <c r="D1284" s="259"/>
      <c r="E1284" s="259"/>
    </row>
    <row r="1285" spans="1:5" ht="12.75">
      <c r="A1285" s="6" t="s">
        <v>1054</v>
      </c>
      <c r="B1285" s="7">
        <v>450</v>
      </c>
      <c r="C1285" s="1095"/>
      <c r="D1285" s="259"/>
      <c r="E1285" s="259"/>
    </row>
    <row r="1286" spans="1:5" ht="12.75">
      <c r="A1286" s="6" t="s">
        <v>1055</v>
      </c>
      <c r="B1286" s="7">
        <v>450</v>
      </c>
      <c r="C1286" s="1095"/>
      <c r="D1286" s="259"/>
      <c r="E1286" s="259"/>
    </row>
    <row r="1287" spans="1:5" ht="12.75">
      <c r="A1287" s="6" t="s">
        <v>1056</v>
      </c>
      <c r="B1287" s="7">
        <v>450</v>
      </c>
      <c r="C1287" s="1095"/>
      <c r="D1287" s="259"/>
      <c r="E1287" s="259"/>
    </row>
    <row r="1288" spans="1:5" ht="12.75">
      <c r="A1288" s="6" t="s">
        <v>1057</v>
      </c>
      <c r="B1288" s="7">
        <v>450</v>
      </c>
      <c r="C1288" s="1095"/>
      <c r="D1288" s="259"/>
      <c r="E1288" s="259"/>
    </row>
    <row r="1289" spans="1:5" ht="12.75">
      <c r="A1289" s="6" t="s">
        <v>1058</v>
      </c>
      <c r="B1289" s="7">
        <v>450</v>
      </c>
      <c r="C1289" s="1095"/>
      <c r="D1289" s="259"/>
      <c r="E1289" s="259"/>
    </row>
    <row r="1290" spans="1:5" ht="12.75">
      <c r="A1290" s="6" t="s">
        <v>1059</v>
      </c>
      <c r="B1290" s="7">
        <v>450</v>
      </c>
      <c r="C1290" s="1095"/>
      <c r="D1290" s="259"/>
      <c r="E1290" s="259"/>
    </row>
    <row r="1291" spans="1:5" ht="12.75">
      <c r="A1291" s="6" t="s">
        <v>1060</v>
      </c>
      <c r="B1291" s="7">
        <v>450</v>
      </c>
      <c r="C1291" s="1095"/>
      <c r="D1291" s="259"/>
      <c r="E1291" s="259"/>
    </row>
    <row r="1292" spans="1:5" ht="12.75">
      <c r="A1292" s="6" t="s">
        <v>1061</v>
      </c>
      <c r="B1292" s="7">
        <v>450</v>
      </c>
      <c r="C1292" s="1095"/>
      <c r="D1292" s="259"/>
      <c r="E1292" s="259"/>
    </row>
    <row r="1293" spans="1:5" ht="12.75">
      <c r="A1293" s="6" t="s">
        <v>1062</v>
      </c>
      <c r="B1293" s="7">
        <v>450</v>
      </c>
      <c r="C1293" s="1095"/>
      <c r="D1293" s="259"/>
      <c r="E1293" s="259"/>
    </row>
    <row r="1294" spans="1:5" ht="12.75">
      <c r="A1294" s="6" t="s">
        <v>1063</v>
      </c>
      <c r="B1294" s="7">
        <v>450</v>
      </c>
      <c r="C1294" s="1095"/>
      <c r="D1294" s="259"/>
      <c r="E1294" s="259"/>
    </row>
    <row r="1295" spans="1:5" ht="12.75">
      <c r="A1295" s="6" t="s">
        <v>1064</v>
      </c>
      <c r="B1295" s="7">
        <v>450</v>
      </c>
      <c r="C1295" s="1095"/>
      <c r="D1295" s="259"/>
      <c r="E1295" s="259"/>
    </row>
    <row r="1296" spans="1:5" ht="12.75">
      <c r="A1296" s="6" t="s">
        <v>1623</v>
      </c>
      <c r="B1296" s="7">
        <v>430</v>
      </c>
      <c r="C1296" s="1095"/>
      <c r="D1296" s="260"/>
      <c r="E1296" s="259"/>
    </row>
    <row r="1297" spans="1:5" ht="12.75">
      <c r="A1297" s="6" t="s">
        <v>1624</v>
      </c>
      <c r="B1297" s="7">
        <v>430</v>
      </c>
      <c r="C1297" s="1095"/>
      <c r="D1297" s="260"/>
      <c r="E1297" s="259"/>
    </row>
    <row r="1298" spans="1:5" ht="12.75">
      <c r="A1298" s="6" t="s">
        <v>1625</v>
      </c>
      <c r="B1298" s="7">
        <v>430</v>
      </c>
      <c r="C1298" s="1095"/>
      <c r="D1298" s="260"/>
      <c r="E1298" s="259"/>
    </row>
    <row r="1299" spans="1:5" ht="12.75">
      <c r="A1299" s="6" t="s">
        <v>1626</v>
      </c>
      <c r="B1299" s="7">
        <v>430</v>
      </c>
      <c r="C1299" s="1095"/>
      <c r="D1299" s="260"/>
      <c r="E1299" s="259"/>
    </row>
    <row r="1300" spans="1:5" ht="12.75">
      <c r="A1300" s="6" t="s">
        <v>1627</v>
      </c>
      <c r="B1300" s="7">
        <v>430</v>
      </c>
      <c r="C1300" s="1095"/>
      <c r="D1300" s="260"/>
      <c r="E1300" s="259"/>
    </row>
    <row r="1301" spans="1:5" ht="12.75">
      <c r="A1301" s="6" t="s">
        <v>1628</v>
      </c>
      <c r="B1301" s="7">
        <v>430</v>
      </c>
      <c r="C1301" s="1095"/>
      <c r="D1301" s="260"/>
      <c r="E1301" s="259"/>
    </row>
    <row r="1302" spans="1:5" ht="12.75">
      <c r="A1302" s="6" t="s">
        <v>1629</v>
      </c>
      <c r="B1302" s="7">
        <v>430</v>
      </c>
      <c r="C1302" s="1095"/>
      <c r="D1302" s="260"/>
      <c r="E1302" s="259"/>
    </row>
    <row r="1303" spans="1:5" ht="12.75">
      <c r="A1303" s="6" t="s">
        <v>1630</v>
      </c>
      <c r="B1303" s="7">
        <v>430</v>
      </c>
      <c r="C1303" s="1095"/>
      <c r="D1303" s="260"/>
      <c r="E1303" s="259"/>
    </row>
    <row r="1304" spans="1:5" ht="12.75">
      <c r="A1304" s="6" t="s">
        <v>1631</v>
      </c>
      <c r="B1304" s="7">
        <v>430</v>
      </c>
      <c r="C1304" s="1095"/>
      <c r="D1304" s="260"/>
      <c r="E1304" s="259"/>
    </row>
    <row r="1305" spans="1:5" ht="12.75">
      <c r="A1305" s="6" t="s">
        <v>1632</v>
      </c>
      <c r="B1305" s="7">
        <v>430</v>
      </c>
      <c r="C1305" s="1095"/>
      <c r="D1305" s="260"/>
      <c r="E1305" s="259"/>
    </row>
    <row r="1306" spans="1:5" ht="12.75">
      <c r="A1306" s="6" t="s">
        <v>1633</v>
      </c>
      <c r="B1306" s="7">
        <v>430</v>
      </c>
      <c r="C1306" s="1095"/>
      <c r="D1306" s="260"/>
      <c r="E1306" s="259"/>
    </row>
    <row r="1307" spans="1:5" ht="12.75">
      <c r="A1307" s="6" t="s">
        <v>1634</v>
      </c>
      <c r="B1307" s="7">
        <v>430</v>
      </c>
      <c r="C1307" s="1095"/>
      <c r="D1307" s="260"/>
      <c r="E1307" s="259"/>
    </row>
    <row r="1308" spans="1:5" ht="12.75">
      <c r="A1308" s="6" t="s">
        <v>1635</v>
      </c>
      <c r="B1308" s="7">
        <v>430</v>
      </c>
      <c r="C1308" s="1095"/>
      <c r="D1308" s="260"/>
      <c r="E1308" s="259"/>
    </row>
    <row r="1309" spans="1:5" ht="12.75">
      <c r="A1309" s="6" t="s">
        <v>1636</v>
      </c>
      <c r="B1309" s="7">
        <v>430</v>
      </c>
      <c r="C1309" s="1095"/>
      <c r="D1309" s="260"/>
      <c r="E1309" s="259"/>
    </row>
    <row r="1310" spans="1:5" ht="12.75">
      <c r="A1310" s="6" t="s">
        <v>1637</v>
      </c>
      <c r="B1310" s="7">
        <v>430</v>
      </c>
      <c r="C1310" s="1095"/>
      <c r="D1310" s="260"/>
      <c r="E1310" s="259"/>
    </row>
    <row r="1311" spans="1:5" ht="12.75">
      <c r="A1311" s="6" t="s">
        <v>1479</v>
      </c>
      <c r="B1311" s="7">
        <v>430</v>
      </c>
      <c r="C1311" s="1095"/>
      <c r="D1311" s="260"/>
      <c r="E1311" s="259"/>
    </row>
    <row r="1312" spans="1:5" ht="12.75">
      <c r="A1312" s="6" t="s">
        <v>1638</v>
      </c>
      <c r="B1312" s="7">
        <v>550</v>
      </c>
      <c r="C1312" s="1095"/>
      <c r="D1312" s="260"/>
      <c r="E1312" s="259"/>
    </row>
    <row r="1313" spans="1:5" ht="12.75">
      <c r="A1313" s="6" t="s">
        <v>1639</v>
      </c>
      <c r="B1313" s="7">
        <v>550</v>
      </c>
      <c r="C1313" s="1095"/>
      <c r="D1313" s="260"/>
      <c r="E1313" s="259"/>
    </row>
    <row r="1314" spans="1:5" ht="12.75">
      <c r="A1314" s="6" t="s">
        <v>1640</v>
      </c>
      <c r="B1314" s="7">
        <v>550</v>
      </c>
      <c r="C1314" s="1095"/>
      <c r="D1314" s="260"/>
      <c r="E1314" s="259"/>
    </row>
    <row r="1315" spans="1:5" ht="12.75">
      <c r="A1315" s="6" t="s">
        <v>1641</v>
      </c>
      <c r="B1315" s="7">
        <v>550</v>
      </c>
      <c r="C1315" s="1095"/>
      <c r="D1315" s="260"/>
      <c r="E1315" s="259"/>
    </row>
    <row r="1316" spans="1:5" ht="12.75">
      <c r="A1316" s="6" t="s">
        <v>1642</v>
      </c>
      <c r="B1316" s="7">
        <v>550</v>
      </c>
      <c r="C1316" s="1095"/>
      <c r="D1316" s="260"/>
      <c r="E1316" s="259"/>
    </row>
    <row r="1317" spans="1:5" ht="12.75">
      <c r="A1317" s="6" t="s">
        <v>1643</v>
      </c>
      <c r="B1317" s="7">
        <v>550</v>
      </c>
      <c r="C1317" s="1095"/>
      <c r="D1317" s="260"/>
      <c r="E1317" s="259"/>
    </row>
    <row r="1318" spans="1:5" ht="12.75">
      <c r="A1318" s="6" t="s">
        <v>1644</v>
      </c>
      <c r="B1318" s="7">
        <v>550</v>
      </c>
      <c r="C1318" s="1095"/>
      <c r="D1318" s="260"/>
      <c r="E1318" s="259"/>
    </row>
    <row r="1319" spans="1:5" ht="12.75">
      <c r="A1319" s="6" t="s">
        <v>1645</v>
      </c>
      <c r="B1319" s="7">
        <v>550</v>
      </c>
      <c r="C1319" s="1095"/>
      <c r="D1319" s="260"/>
      <c r="E1319" s="259"/>
    </row>
    <row r="1320" spans="1:5" ht="12.75">
      <c r="A1320" s="6" t="s">
        <v>1646</v>
      </c>
      <c r="B1320" s="7">
        <v>550</v>
      </c>
      <c r="C1320" s="1095"/>
      <c r="D1320" s="260"/>
      <c r="E1320" s="259"/>
    </row>
    <row r="1321" spans="1:5" ht="12.75">
      <c r="A1321" s="6" t="s">
        <v>1647</v>
      </c>
      <c r="B1321" s="7">
        <v>550</v>
      </c>
      <c r="C1321" s="1095"/>
      <c r="D1321" s="260"/>
      <c r="E1321" s="259"/>
    </row>
    <row r="1322" spans="1:5" ht="12.75">
      <c r="A1322" s="6" t="s">
        <v>1648</v>
      </c>
      <c r="B1322" s="7">
        <v>550</v>
      </c>
      <c r="C1322" s="1095"/>
      <c r="D1322" s="260"/>
      <c r="E1322" s="259"/>
    </row>
    <row r="1323" spans="1:5" ht="12.75">
      <c r="A1323" s="6" t="s">
        <v>1649</v>
      </c>
      <c r="B1323" s="7">
        <v>550</v>
      </c>
      <c r="C1323" s="1095"/>
      <c r="D1323" s="260"/>
      <c r="E1323" s="259"/>
    </row>
    <row r="1324" spans="1:5" ht="12.75">
      <c r="A1324" s="6" t="s">
        <v>1650</v>
      </c>
      <c r="B1324" s="7">
        <v>550</v>
      </c>
      <c r="C1324" s="1095"/>
      <c r="D1324" s="260"/>
      <c r="E1324" s="259"/>
    </row>
    <row r="1325" spans="1:5" ht="12.75">
      <c r="A1325" s="6" t="s">
        <v>1651</v>
      </c>
      <c r="B1325" s="7">
        <v>550</v>
      </c>
      <c r="C1325" s="1095"/>
      <c r="D1325" s="260"/>
      <c r="E1325" s="259"/>
    </row>
    <row r="1326" spans="1:5" ht="12.75">
      <c r="A1326" s="6" t="s">
        <v>1652</v>
      </c>
      <c r="B1326" s="7">
        <v>550</v>
      </c>
      <c r="C1326" s="1095"/>
      <c r="D1326" s="260"/>
      <c r="E1326" s="259"/>
    </row>
    <row r="1327" spans="1:5" ht="12.75">
      <c r="A1327" s="6" t="s">
        <v>1480</v>
      </c>
      <c r="B1327" s="7">
        <v>550</v>
      </c>
      <c r="C1327" s="1095"/>
      <c r="D1327" s="260"/>
      <c r="E1327" s="259"/>
    </row>
    <row r="1328" spans="1:5" ht="12.75">
      <c r="A1328" s="6" t="s">
        <v>1653</v>
      </c>
      <c r="B1328" s="7">
        <v>850</v>
      </c>
      <c r="C1328" s="1095"/>
      <c r="D1328" s="260"/>
      <c r="E1328" s="259"/>
    </row>
    <row r="1329" spans="1:5" ht="12.75">
      <c r="A1329" s="6" t="s">
        <v>1654</v>
      </c>
      <c r="B1329" s="7">
        <v>850</v>
      </c>
      <c r="C1329" s="1095"/>
      <c r="D1329" s="260"/>
      <c r="E1329" s="259"/>
    </row>
    <row r="1330" spans="1:5" ht="12.75">
      <c r="A1330" s="6" t="s">
        <v>1655</v>
      </c>
      <c r="B1330" s="7">
        <v>850</v>
      </c>
      <c r="C1330" s="1095"/>
      <c r="D1330" s="260"/>
      <c r="E1330" s="259"/>
    </row>
    <row r="1331" spans="1:5" ht="12.75">
      <c r="A1331" s="6" t="s">
        <v>1656</v>
      </c>
      <c r="B1331" s="7">
        <v>850</v>
      </c>
      <c r="C1331" s="1095"/>
      <c r="D1331" s="260"/>
      <c r="E1331" s="259"/>
    </row>
    <row r="1332" spans="1:5" ht="12.75">
      <c r="A1332" s="6" t="s">
        <v>1657</v>
      </c>
      <c r="B1332" s="7">
        <v>850</v>
      </c>
      <c r="C1332" s="1095"/>
      <c r="D1332" s="260"/>
      <c r="E1332" s="259"/>
    </row>
    <row r="1333" spans="1:5" ht="12.75">
      <c r="A1333" s="6" t="s">
        <v>1658</v>
      </c>
      <c r="B1333" s="7">
        <v>850</v>
      </c>
      <c r="C1333" s="1095"/>
      <c r="D1333" s="260"/>
      <c r="E1333" s="259"/>
    </row>
    <row r="1334" spans="1:5" ht="12.75">
      <c r="A1334" s="6" t="s">
        <v>1659</v>
      </c>
      <c r="B1334" s="7">
        <v>850</v>
      </c>
      <c r="C1334" s="1095"/>
      <c r="D1334" s="260"/>
      <c r="E1334" s="259"/>
    </row>
    <row r="1335" spans="1:5" ht="12.75">
      <c r="A1335" s="6" t="s">
        <v>1660</v>
      </c>
      <c r="B1335" s="7">
        <v>850</v>
      </c>
      <c r="C1335" s="1095"/>
      <c r="D1335" s="260"/>
      <c r="E1335" s="259"/>
    </row>
    <row r="1336" spans="1:5" ht="12.75">
      <c r="A1336" s="6" t="s">
        <v>1661</v>
      </c>
      <c r="B1336" s="7">
        <v>850</v>
      </c>
      <c r="C1336" s="1095"/>
      <c r="D1336" s="260"/>
      <c r="E1336" s="259"/>
    </row>
    <row r="1337" spans="1:5" ht="12.75">
      <c r="A1337" s="6" t="s">
        <v>1662</v>
      </c>
      <c r="B1337" s="7">
        <v>850</v>
      </c>
      <c r="C1337" s="1095"/>
      <c r="D1337" s="260"/>
      <c r="E1337" s="259"/>
    </row>
    <row r="1338" spans="1:5" ht="12.75">
      <c r="A1338" s="6" t="s">
        <v>1663</v>
      </c>
      <c r="B1338" s="7">
        <v>850</v>
      </c>
      <c r="C1338" s="1095"/>
      <c r="D1338" s="260"/>
      <c r="E1338" s="259"/>
    </row>
    <row r="1339" spans="1:5" ht="12.75">
      <c r="A1339" s="6" t="s">
        <v>1664</v>
      </c>
      <c r="B1339" s="7">
        <v>850</v>
      </c>
      <c r="C1339" s="1095"/>
      <c r="D1339" s="260"/>
      <c r="E1339" s="259"/>
    </row>
    <row r="1340" spans="1:5" ht="12.75">
      <c r="A1340" s="6" t="s">
        <v>1665</v>
      </c>
      <c r="B1340" s="7">
        <v>850</v>
      </c>
      <c r="C1340" s="1095"/>
      <c r="D1340" s="260"/>
      <c r="E1340" s="259"/>
    </row>
    <row r="1341" spans="1:5" ht="12.75">
      <c r="A1341" s="6" t="s">
        <v>1666</v>
      </c>
      <c r="B1341" s="7">
        <v>850</v>
      </c>
      <c r="C1341" s="1095"/>
      <c r="D1341" s="260"/>
      <c r="E1341" s="259"/>
    </row>
    <row r="1342" spans="1:5" ht="12.75">
      <c r="A1342" s="6" t="s">
        <v>1667</v>
      </c>
      <c r="B1342" s="7">
        <v>850</v>
      </c>
      <c r="C1342" s="1095"/>
      <c r="D1342" s="260"/>
      <c r="E1342" s="259"/>
    </row>
    <row r="1343" spans="1:5" ht="12.75">
      <c r="A1343" s="6" t="s">
        <v>1481</v>
      </c>
      <c r="B1343" s="7">
        <v>850</v>
      </c>
      <c r="C1343" s="1095"/>
      <c r="D1343" s="260"/>
      <c r="E1343" s="259"/>
    </row>
    <row r="1344" spans="1:5" ht="12.75">
      <c r="A1344" s="6" t="s">
        <v>1488</v>
      </c>
      <c r="B1344" s="7">
        <v>1120</v>
      </c>
      <c r="C1344" s="1095"/>
      <c r="D1344" s="260"/>
      <c r="E1344" s="259"/>
    </row>
    <row r="1345" spans="1:5" ht="12.75">
      <c r="A1345" s="6" t="s">
        <v>1489</v>
      </c>
      <c r="B1345" s="7">
        <v>1120</v>
      </c>
      <c r="C1345" s="1095"/>
      <c r="D1345" s="260"/>
      <c r="E1345" s="259"/>
    </row>
    <row r="1346" spans="1:5" ht="12.75">
      <c r="A1346" s="6" t="s">
        <v>1490</v>
      </c>
      <c r="B1346" s="7">
        <v>1120</v>
      </c>
      <c r="C1346" s="1095"/>
      <c r="D1346" s="260"/>
      <c r="E1346" s="259"/>
    </row>
    <row r="1347" spans="1:5" ht="12.75">
      <c r="A1347" s="6" t="s">
        <v>1491</v>
      </c>
      <c r="B1347" s="7">
        <v>1120</v>
      </c>
      <c r="C1347" s="1095"/>
      <c r="D1347" s="260"/>
      <c r="E1347" s="259"/>
    </row>
    <row r="1348" spans="1:5" ht="12.75">
      <c r="A1348" s="6" t="s">
        <v>1492</v>
      </c>
      <c r="B1348" s="7">
        <v>1120</v>
      </c>
      <c r="C1348" s="1095"/>
      <c r="D1348" s="260"/>
      <c r="E1348" s="259"/>
    </row>
    <row r="1349" spans="1:5" ht="12.75">
      <c r="A1349" s="6" t="s">
        <v>1493</v>
      </c>
      <c r="B1349" s="7">
        <v>1120</v>
      </c>
      <c r="C1349" s="1095"/>
      <c r="D1349" s="260"/>
      <c r="E1349" s="259"/>
    </row>
    <row r="1350" spans="1:5" ht="12.75">
      <c r="A1350" s="6" t="s">
        <v>1494</v>
      </c>
      <c r="B1350" s="7">
        <v>1120</v>
      </c>
      <c r="C1350" s="1095"/>
      <c r="D1350" s="260"/>
      <c r="E1350" s="259"/>
    </row>
    <row r="1351" spans="1:5" ht="12.75">
      <c r="A1351" s="6" t="s">
        <v>1495</v>
      </c>
      <c r="B1351" s="7">
        <v>1120</v>
      </c>
      <c r="C1351" s="1095"/>
      <c r="D1351" s="260"/>
      <c r="E1351" s="259"/>
    </row>
    <row r="1352" spans="1:5" ht="12.75">
      <c r="A1352" s="6" t="s">
        <v>1496</v>
      </c>
      <c r="B1352" s="7">
        <v>1120</v>
      </c>
      <c r="C1352" s="1095"/>
      <c r="D1352" s="260"/>
      <c r="E1352" s="259"/>
    </row>
    <row r="1353" spans="1:5" ht="12.75">
      <c r="A1353" s="6" t="s">
        <v>1497</v>
      </c>
      <c r="B1353" s="7">
        <v>1120</v>
      </c>
      <c r="C1353" s="1095"/>
      <c r="D1353" s="260"/>
      <c r="E1353" s="259"/>
    </row>
    <row r="1354" spans="1:5" ht="12.75">
      <c r="A1354" s="6" t="s">
        <v>1498</v>
      </c>
      <c r="B1354" s="7">
        <v>1120</v>
      </c>
      <c r="C1354" s="1095"/>
      <c r="D1354" s="260"/>
      <c r="E1354" s="259"/>
    </row>
    <row r="1355" spans="1:5" ht="12.75">
      <c r="A1355" s="6" t="s">
        <v>1499</v>
      </c>
      <c r="B1355" s="7">
        <v>1120</v>
      </c>
      <c r="C1355" s="1095"/>
      <c r="D1355" s="260"/>
      <c r="E1355" s="259"/>
    </row>
    <row r="1356" spans="1:5" ht="12.75">
      <c r="A1356" s="6" t="s">
        <v>1500</v>
      </c>
      <c r="B1356" s="7">
        <v>1120</v>
      </c>
      <c r="C1356" s="1095"/>
      <c r="D1356" s="260"/>
      <c r="E1356" s="259"/>
    </row>
    <row r="1357" spans="1:5" ht="12.75">
      <c r="A1357" s="6" t="s">
        <v>1501</v>
      </c>
      <c r="B1357" s="7">
        <v>1120</v>
      </c>
      <c r="C1357" s="1095"/>
      <c r="D1357" s="260"/>
      <c r="E1357" s="259"/>
    </row>
    <row r="1358" spans="1:5" ht="12.75">
      <c r="A1358" s="6" t="s">
        <v>1502</v>
      </c>
      <c r="B1358" s="7">
        <v>1120</v>
      </c>
      <c r="C1358" s="1095"/>
      <c r="D1358" s="260"/>
      <c r="E1358" s="259"/>
    </row>
    <row r="1359" spans="1:5" ht="12.75">
      <c r="A1359" s="6" t="s">
        <v>1484</v>
      </c>
      <c r="B1359" s="7">
        <v>1120</v>
      </c>
      <c r="C1359" s="1095"/>
      <c r="D1359" s="260"/>
      <c r="E1359" s="259"/>
    </row>
    <row r="1360" spans="1:5" ht="12.75">
      <c r="A1360" s="6" t="s">
        <v>1503</v>
      </c>
      <c r="B1360" s="7">
        <v>1330</v>
      </c>
      <c r="C1360" s="1095"/>
      <c r="D1360" s="260"/>
      <c r="E1360" s="259"/>
    </row>
    <row r="1361" spans="1:5" ht="12.75">
      <c r="A1361" s="6" t="s">
        <v>1504</v>
      </c>
      <c r="B1361" s="7">
        <v>1330</v>
      </c>
      <c r="C1361" s="1095"/>
      <c r="D1361" s="260"/>
      <c r="E1361" s="259"/>
    </row>
    <row r="1362" spans="1:5" ht="12.75">
      <c r="A1362" s="6" t="s">
        <v>1505</v>
      </c>
      <c r="B1362" s="7">
        <v>1330</v>
      </c>
      <c r="C1362" s="1095"/>
      <c r="D1362" s="260"/>
      <c r="E1362" s="259"/>
    </row>
    <row r="1363" spans="1:5" ht="12.75">
      <c r="A1363" s="6" t="s">
        <v>1506</v>
      </c>
      <c r="B1363" s="7">
        <v>1330</v>
      </c>
      <c r="C1363" s="1095"/>
      <c r="D1363" s="260"/>
      <c r="E1363" s="259"/>
    </row>
    <row r="1364" spans="1:5" ht="12.75">
      <c r="A1364" s="6" t="s">
        <v>1507</v>
      </c>
      <c r="B1364" s="7">
        <v>1330</v>
      </c>
      <c r="C1364" s="1095"/>
      <c r="D1364" s="260"/>
      <c r="E1364" s="259"/>
    </row>
    <row r="1365" spans="1:5" ht="12.75">
      <c r="A1365" s="6" t="s">
        <v>1508</v>
      </c>
      <c r="B1365" s="7">
        <v>1330</v>
      </c>
      <c r="C1365" s="1095"/>
      <c r="D1365" s="260"/>
      <c r="E1365" s="259"/>
    </row>
    <row r="1366" spans="1:5" ht="12.75">
      <c r="A1366" s="6" t="s">
        <v>1509</v>
      </c>
      <c r="B1366" s="7">
        <v>1330</v>
      </c>
      <c r="C1366" s="1095"/>
      <c r="D1366" s="260"/>
      <c r="E1366" s="259"/>
    </row>
    <row r="1367" spans="1:5" ht="12.75">
      <c r="A1367" s="6" t="s">
        <v>1510</v>
      </c>
      <c r="B1367" s="7">
        <v>1330</v>
      </c>
      <c r="C1367" s="1095"/>
      <c r="D1367" s="260"/>
      <c r="E1367" s="259"/>
    </row>
    <row r="1368" spans="1:5" ht="12.75">
      <c r="A1368" s="6" t="s">
        <v>1511</v>
      </c>
      <c r="B1368" s="7">
        <v>1330</v>
      </c>
      <c r="C1368" s="1095"/>
      <c r="D1368" s="260"/>
      <c r="E1368" s="259"/>
    </row>
    <row r="1369" spans="1:5" ht="12.75">
      <c r="A1369" s="6" t="s">
        <v>1512</v>
      </c>
      <c r="B1369" s="7">
        <v>1330</v>
      </c>
      <c r="C1369" s="1095"/>
      <c r="D1369" s="260"/>
      <c r="E1369" s="259"/>
    </row>
    <row r="1370" spans="1:5" ht="12.75">
      <c r="A1370" s="6" t="s">
        <v>1513</v>
      </c>
      <c r="B1370" s="7">
        <v>1330</v>
      </c>
      <c r="C1370" s="1095"/>
      <c r="D1370" s="260"/>
      <c r="E1370" s="259"/>
    </row>
    <row r="1371" spans="1:5" ht="12.75">
      <c r="A1371" s="6" t="s">
        <v>1514</v>
      </c>
      <c r="B1371" s="7">
        <v>1330</v>
      </c>
      <c r="C1371" s="1095"/>
      <c r="D1371" s="260"/>
      <c r="E1371" s="259"/>
    </row>
    <row r="1372" spans="1:5" ht="12.75">
      <c r="A1372" s="6" t="s">
        <v>1515</v>
      </c>
      <c r="B1372" s="7">
        <v>1330</v>
      </c>
      <c r="C1372" s="1095"/>
      <c r="D1372" s="260"/>
      <c r="E1372" s="259"/>
    </row>
    <row r="1373" spans="1:5" ht="12.75">
      <c r="A1373" s="6" t="s">
        <v>1516</v>
      </c>
      <c r="B1373" s="7">
        <v>1330</v>
      </c>
      <c r="C1373" s="1095"/>
      <c r="D1373" s="260"/>
      <c r="E1373" s="259"/>
    </row>
    <row r="1374" spans="1:5" ht="12.75">
      <c r="A1374" s="6" t="s">
        <v>1517</v>
      </c>
      <c r="B1374" s="7">
        <v>1330</v>
      </c>
      <c r="C1374" s="1095"/>
      <c r="D1374" s="260"/>
      <c r="E1374" s="259"/>
    </row>
    <row r="1375" spans="1:5" ht="12.75">
      <c r="A1375" s="6" t="s">
        <v>1485</v>
      </c>
      <c r="B1375" s="7">
        <v>1330</v>
      </c>
      <c r="C1375" s="1095"/>
      <c r="D1375" s="260"/>
      <c r="E1375" s="259"/>
    </row>
    <row r="1376" spans="1:5" ht="12.75">
      <c r="A1376" s="6" t="s">
        <v>1518</v>
      </c>
      <c r="B1376" s="7">
        <v>1520</v>
      </c>
      <c r="C1376" s="1095"/>
      <c r="D1376" s="260"/>
      <c r="E1376" s="259"/>
    </row>
    <row r="1377" spans="1:5" ht="12.75">
      <c r="A1377" s="6" t="s">
        <v>1519</v>
      </c>
      <c r="B1377" s="7">
        <v>1520</v>
      </c>
      <c r="C1377" s="1095"/>
      <c r="D1377" s="260"/>
      <c r="E1377" s="259"/>
    </row>
    <row r="1378" spans="1:5" ht="12.75">
      <c r="A1378" s="6" t="s">
        <v>1520</v>
      </c>
      <c r="B1378" s="7">
        <v>1520</v>
      </c>
      <c r="C1378" s="1095"/>
      <c r="D1378" s="260"/>
      <c r="E1378" s="259"/>
    </row>
    <row r="1379" spans="1:5" ht="12.75">
      <c r="A1379" s="6" t="s">
        <v>1521</v>
      </c>
      <c r="B1379" s="7">
        <v>1520</v>
      </c>
      <c r="C1379" s="1095"/>
      <c r="D1379" s="260"/>
      <c r="E1379" s="259"/>
    </row>
    <row r="1380" spans="1:5" ht="12.75">
      <c r="A1380" s="6" t="s">
        <v>1522</v>
      </c>
      <c r="B1380" s="7">
        <v>1520</v>
      </c>
      <c r="C1380" s="1095"/>
      <c r="D1380" s="260"/>
      <c r="E1380" s="259"/>
    </row>
    <row r="1381" spans="1:5" ht="12.75">
      <c r="A1381" s="6" t="s">
        <v>1523</v>
      </c>
      <c r="B1381" s="7">
        <v>1520</v>
      </c>
      <c r="C1381" s="1095"/>
      <c r="D1381" s="260"/>
      <c r="E1381" s="259"/>
    </row>
    <row r="1382" spans="1:5" ht="12.75">
      <c r="A1382" s="6" t="s">
        <v>1524</v>
      </c>
      <c r="B1382" s="7">
        <v>1520</v>
      </c>
      <c r="C1382" s="1095"/>
      <c r="D1382" s="260"/>
      <c r="E1382" s="259"/>
    </row>
    <row r="1383" spans="1:5" ht="12.75">
      <c r="A1383" s="6" t="s">
        <v>1525</v>
      </c>
      <c r="B1383" s="7">
        <v>1520</v>
      </c>
      <c r="C1383" s="1095"/>
      <c r="D1383" s="260"/>
      <c r="E1383" s="259"/>
    </row>
    <row r="1384" spans="1:5" ht="12.75">
      <c r="A1384" s="6" t="s">
        <v>1526</v>
      </c>
      <c r="B1384" s="7">
        <v>1520</v>
      </c>
      <c r="C1384" s="1095"/>
      <c r="D1384" s="260"/>
      <c r="E1384" s="259"/>
    </row>
    <row r="1385" spans="1:5" ht="12.75">
      <c r="A1385" s="6" t="s">
        <v>1527</v>
      </c>
      <c r="B1385" s="7">
        <v>1520</v>
      </c>
      <c r="C1385" s="1095"/>
      <c r="D1385" s="260"/>
      <c r="E1385" s="259"/>
    </row>
    <row r="1386" spans="1:5" ht="12.75">
      <c r="A1386" s="6" t="s">
        <v>1528</v>
      </c>
      <c r="B1386" s="7">
        <v>1520</v>
      </c>
      <c r="C1386" s="1095"/>
      <c r="D1386" s="260"/>
      <c r="E1386" s="259"/>
    </row>
    <row r="1387" spans="1:5" ht="12.75">
      <c r="A1387" s="6" t="s">
        <v>1529</v>
      </c>
      <c r="B1387" s="7">
        <v>1520</v>
      </c>
      <c r="C1387" s="1095"/>
      <c r="D1387" s="260"/>
      <c r="E1387" s="259"/>
    </row>
    <row r="1388" spans="1:5" ht="12.75">
      <c r="A1388" s="6" t="s">
        <v>1530</v>
      </c>
      <c r="B1388" s="7">
        <v>1520</v>
      </c>
      <c r="C1388" s="1095"/>
      <c r="D1388" s="260"/>
      <c r="E1388" s="259"/>
    </row>
    <row r="1389" spans="1:5" ht="12.75">
      <c r="A1389" s="6" t="s">
        <v>1531</v>
      </c>
      <c r="B1389" s="7">
        <v>1520</v>
      </c>
      <c r="C1389" s="1095"/>
      <c r="D1389" s="260"/>
      <c r="E1389" s="259"/>
    </row>
    <row r="1390" spans="1:5" ht="12.75">
      <c r="A1390" s="6" t="s">
        <v>1532</v>
      </c>
      <c r="B1390" s="7">
        <v>1520</v>
      </c>
      <c r="C1390" s="1095"/>
      <c r="D1390" s="260"/>
      <c r="E1390" s="259"/>
    </row>
    <row r="1391" spans="1:5" ht="12.75">
      <c r="A1391" s="6" t="s">
        <v>1486</v>
      </c>
      <c r="B1391" s="7">
        <v>1520</v>
      </c>
      <c r="C1391" s="1095"/>
      <c r="D1391" s="260"/>
      <c r="E1391" s="259"/>
    </row>
    <row r="1392" spans="1:5" ht="12.75">
      <c r="A1392" s="6" t="s">
        <v>1533</v>
      </c>
      <c r="B1392" s="7">
        <v>1700</v>
      </c>
      <c r="C1392" s="1095"/>
      <c r="D1392" s="260"/>
      <c r="E1392" s="259"/>
    </row>
    <row r="1393" spans="1:5" ht="12.75">
      <c r="A1393" s="6" t="s">
        <v>1534</v>
      </c>
      <c r="B1393" s="7">
        <v>1700</v>
      </c>
      <c r="C1393" s="1095"/>
      <c r="D1393" s="260"/>
      <c r="E1393" s="259"/>
    </row>
    <row r="1394" spans="1:5" ht="12.75">
      <c r="A1394" s="6" t="s">
        <v>1535</v>
      </c>
      <c r="B1394" s="7">
        <v>1700</v>
      </c>
      <c r="C1394" s="1095"/>
      <c r="D1394" s="260"/>
      <c r="E1394" s="259"/>
    </row>
    <row r="1395" spans="1:5" ht="12.75">
      <c r="A1395" s="6" t="s">
        <v>1536</v>
      </c>
      <c r="B1395" s="7">
        <v>1700</v>
      </c>
      <c r="C1395" s="1095"/>
      <c r="D1395" s="260"/>
      <c r="E1395" s="259"/>
    </row>
    <row r="1396" spans="1:5" ht="12.75">
      <c r="A1396" s="6" t="s">
        <v>1537</v>
      </c>
      <c r="B1396" s="7">
        <v>1700</v>
      </c>
      <c r="C1396" s="1095"/>
      <c r="D1396" s="260"/>
      <c r="E1396" s="259"/>
    </row>
    <row r="1397" spans="1:5" ht="12.75">
      <c r="A1397" s="6" t="s">
        <v>1538</v>
      </c>
      <c r="B1397" s="7">
        <v>1700</v>
      </c>
      <c r="C1397" s="1095"/>
      <c r="D1397" s="260"/>
      <c r="E1397" s="259"/>
    </row>
    <row r="1398" spans="1:5" ht="12.75">
      <c r="A1398" s="6" t="s">
        <v>1539</v>
      </c>
      <c r="B1398" s="7">
        <v>1700</v>
      </c>
      <c r="C1398" s="1095"/>
      <c r="D1398" s="260"/>
      <c r="E1398" s="259"/>
    </row>
    <row r="1399" spans="1:5" ht="12.75">
      <c r="A1399" s="6" t="s">
        <v>1540</v>
      </c>
      <c r="B1399" s="7">
        <v>1700</v>
      </c>
      <c r="C1399" s="1095"/>
      <c r="D1399" s="260"/>
      <c r="E1399" s="259"/>
    </row>
    <row r="1400" spans="1:5" ht="12.75">
      <c r="A1400" s="6" t="s">
        <v>1541</v>
      </c>
      <c r="B1400" s="7">
        <v>1700</v>
      </c>
      <c r="C1400" s="1095"/>
      <c r="D1400" s="260"/>
      <c r="E1400" s="259"/>
    </row>
    <row r="1401" spans="1:5" ht="12.75">
      <c r="A1401" s="6" t="s">
        <v>1542</v>
      </c>
      <c r="B1401" s="7">
        <v>1700</v>
      </c>
      <c r="C1401" s="1095"/>
      <c r="D1401" s="260"/>
      <c r="E1401" s="259"/>
    </row>
    <row r="1402" spans="1:5" ht="12.75">
      <c r="A1402" s="6" t="s">
        <v>1543</v>
      </c>
      <c r="B1402" s="7">
        <v>1700</v>
      </c>
      <c r="C1402" s="1095"/>
      <c r="D1402" s="260"/>
      <c r="E1402" s="259"/>
    </row>
    <row r="1403" spans="1:5" ht="12.75">
      <c r="A1403" s="6" t="s">
        <v>1544</v>
      </c>
      <c r="B1403" s="7">
        <v>1700</v>
      </c>
      <c r="C1403" s="1095"/>
      <c r="D1403" s="260"/>
      <c r="E1403" s="259"/>
    </row>
    <row r="1404" spans="1:5" ht="12.75">
      <c r="A1404" s="6" t="s">
        <v>1545</v>
      </c>
      <c r="B1404" s="7">
        <v>1700</v>
      </c>
      <c r="C1404" s="1095"/>
      <c r="D1404" s="260"/>
      <c r="E1404" s="259"/>
    </row>
    <row r="1405" spans="1:5" ht="12.75">
      <c r="A1405" s="6" t="s">
        <v>1546</v>
      </c>
      <c r="B1405" s="7">
        <v>1700</v>
      </c>
      <c r="C1405" s="1095"/>
      <c r="D1405" s="260"/>
      <c r="E1405" s="259"/>
    </row>
    <row r="1406" spans="1:5" ht="12.75">
      <c r="A1406" s="6" t="s">
        <v>1547</v>
      </c>
      <c r="B1406" s="7">
        <v>1700</v>
      </c>
      <c r="C1406" s="1095"/>
      <c r="D1406" s="260"/>
      <c r="E1406" s="259"/>
    </row>
    <row r="1407" spans="1:5" ht="12.75">
      <c r="A1407" s="6" t="s">
        <v>1487</v>
      </c>
      <c r="B1407" s="7">
        <v>1700</v>
      </c>
      <c r="C1407" s="1095"/>
      <c r="D1407" s="260"/>
      <c r="E1407" s="259"/>
    </row>
    <row r="1408" spans="1:5" ht="12.75">
      <c r="A1408" s="6" t="s">
        <v>1065</v>
      </c>
      <c r="B1408" s="7">
        <v>1150</v>
      </c>
      <c r="C1408" s="1095"/>
      <c r="D1408" s="259"/>
      <c r="E1408" s="259"/>
    </row>
    <row r="1409" spans="1:5" ht="12.75">
      <c r="A1409" s="6" t="s">
        <v>1066</v>
      </c>
      <c r="B1409" s="7">
        <v>1150</v>
      </c>
      <c r="C1409" s="1095"/>
      <c r="D1409" s="259"/>
      <c r="E1409" s="259"/>
    </row>
    <row r="1410" spans="1:5" ht="12.75">
      <c r="A1410" s="6" t="s">
        <v>1067</v>
      </c>
      <c r="B1410" s="7">
        <v>1150</v>
      </c>
      <c r="C1410" s="1095"/>
      <c r="D1410" s="259"/>
      <c r="E1410" s="259"/>
    </row>
    <row r="1411" spans="1:5" ht="12.75">
      <c r="A1411" s="6" t="s">
        <v>1068</v>
      </c>
      <c r="B1411" s="7">
        <v>1150</v>
      </c>
      <c r="C1411" s="1095"/>
      <c r="D1411" s="259"/>
      <c r="E1411" s="259"/>
    </row>
    <row r="1412" spans="1:5" ht="12.75">
      <c r="A1412" s="6" t="s">
        <v>1069</v>
      </c>
      <c r="B1412" s="7">
        <v>1150</v>
      </c>
      <c r="C1412" s="1095"/>
      <c r="D1412" s="259"/>
      <c r="E1412" s="259"/>
    </row>
    <row r="1413" spans="1:5" ht="12.75">
      <c r="A1413" s="6" t="s">
        <v>1070</v>
      </c>
      <c r="B1413" s="7">
        <v>1150</v>
      </c>
      <c r="C1413" s="1095"/>
      <c r="D1413" s="259"/>
      <c r="E1413" s="259"/>
    </row>
    <row r="1414" spans="1:5" ht="12.75">
      <c r="A1414" s="6" t="s">
        <v>1071</v>
      </c>
      <c r="B1414" s="7">
        <v>1150</v>
      </c>
      <c r="C1414" s="1095"/>
      <c r="D1414" s="259"/>
      <c r="E1414" s="259"/>
    </row>
    <row r="1415" spans="1:5" ht="12.75">
      <c r="A1415" s="6" t="s">
        <v>1072</v>
      </c>
      <c r="B1415" s="7">
        <v>1150</v>
      </c>
      <c r="C1415" s="1095"/>
      <c r="D1415" s="259"/>
      <c r="E1415" s="259"/>
    </row>
    <row r="1416" spans="1:5" ht="12.75">
      <c r="A1416" s="6" t="s">
        <v>1073</v>
      </c>
      <c r="B1416" s="7">
        <v>1150</v>
      </c>
      <c r="C1416" s="1095"/>
      <c r="D1416" s="259"/>
      <c r="E1416" s="259"/>
    </row>
    <row r="1417" spans="1:5" ht="12.75">
      <c r="A1417" s="6" t="s">
        <v>1074</v>
      </c>
      <c r="B1417" s="7">
        <v>1150</v>
      </c>
      <c r="C1417" s="1095"/>
      <c r="D1417" s="259"/>
      <c r="E1417" s="259"/>
    </row>
    <row r="1418" spans="1:5" ht="12.75">
      <c r="A1418" s="6" t="s">
        <v>1075</v>
      </c>
      <c r="B1418" s="7">
        <v>1150</v>
      </c>
      <c r="C1418" s="1095"/>
      <c r="D1418" s="259"/>
      <c r="E1418" s="259"/>
    </row>
    <row r="1419" spans="1:5" ht="12.75">
      <c r="A1419" s="6" t="s">
        <v>1076</v>
      </c>
      <c r="B1419" s="7">
        <v>1150</v>
      </c>
      <c r="C1419" s="1095"/>
      <c r="D1419" s="259"/>
      <c r="E1419" s="259"/>
    </row>
    <row r="1420" spans="1:5" ht="12.75">
      <c r="A1420" s="6" t="s">
        <v>1077</v>
      </c>
      <c r="B1420" s="7">
        <v>1150</v>
      </c>
      <c r="C1420" s="1095"/>
      <c r="D1420" s="259"/>
      <c r="E1420" s="259"/>
    </row>
    <row r="1421" spans="1:5" ht="12.75">
      <c r="A1421" s="6" t="s">
        <v>1078</v>
      </c>
      <c r="B1421" s="7">
        <v>1150</v>
      </c>
      <c r="C1421" s="1095"/>
      <c r="D1421" s="259"/>
      <c r="E1421" s="259"/>
    </row>
    <row r="1422" spans="1:5" ht="12.75">
      <c r="A1422" s="6" t="s">
        <v>1079</v>
      </c>
      <c r="B1422" s="7">
        <v>1150</v>
      </c>
      <c r="C1422" s="1095"/>
      <c r="D1422" s="259"/>
      <c r="E1422" s="259"/>
    </row>
    <row r="1423" spans="1:5" ht="12.75">
      <c r="A1423" s="6" t="s">
        <v>1080</v>
      </c>
      <c r="B1423" s="7">
        <v>1150</v>
      </c>
      <c r="C1423" s="1095"/>
      <c r="D1423" s="259"/>
      <c r="E1423" s="259"/>
    </row>
    <row r="1424" spans="1:5" ht="12.75">
      <c r="A1424" s="6" t="s">
        <v>1081</v>
      </c>
      <c r="B1424" s="7">
        <v>400</v>
      </c>
      <c r="C1424" s="1095"/>
      <c r="D1424" s="259"/>
      <c r="E1424" s="259"/>
    </row>
    <row r="1425" spans="1:5" ht="12.75">
      <c r="A1425" s="6" t="s">
        <v>1082</v>
      </c>
      <c r="B1425" s="7">
        <v>400</v>
      </c>
      <c r="C1425" s="1095"/>
      <c r="D1425" s="259"/>
      <c r="E1425" s="259"/>
    </row>
    <row r="1426" spans="1:5" ht="12.75">
      <c r="A1426" s="6" t="s">
        <v>1083</v>
      </c>
      <c r="B1426" s="7">
        <v>400</v>
      </c>
      <c r="C1426" s="1095"/>
      <c r="D1426" s="259"/>
      <c r="E1426" s="259"/>
    </row>
    <row r="1427" spans="1:5" ht="12.75">
      <c r="A1427" s="6" t="s">
        <v>1084</v>
      </c>
      <c r="B1427" s="7">
        <v>400</v>
      </c>
      <c r="C1427" s="1095"/>
      <c r="D1427" s="259"/>
      <c r="E1427" s="259"/>
    </row>
    <row r="1428" spans="1:5" ht="12.75">
      <c r="A1428" s="6" t="s">
        <v>1085</v>
      </c>
      <c r="B1428" s="7">
        <v>400</v>
      </c>
      <c r="C1428" s="1095"/>
      <c r="D1428" s="259"/>
      <c r="E1428" s="259"/>
    </row>
    <row r="1429" spans="1:5" ht="12.75">
      <c r="A1429" s="6" t="s">
        <v>1086</v>
      </c>
      <c r="B1429" s="7">
        <v>400</v>
      </c>
      <c r="C1429" s="1095"/>
      <c r="D1429" s="259"/>
      <c r="E1429" s="259"/>
    </row>
    <row r="1430" spans="1:5" ht="12.75">
      <c r="A1430" s="6" t="s">
        <v>1087</v>
      </c>
      <c r="B1430" s="7">
        <v>400</v>
      </c>
      <c r="C1430" s="1095"/>
      <c r="D1430" s="259"/>
      <c r="E1430" s="259"/>
    </row>
    <row r="1431" spans="1:5" ht="12.75">
      <c r="A1431" s="6" t="s">
        <v>1088</v>
      </c>
      <c r="B1431" s="7">
        <v>400</v>
      </c>
      <c r="C1431" s="1095"/>
      <c r="D1431" s="259"/>
      <c r="E1431" s="259"/>
    </row>
    <row r="1432" spans="1:5" ht="12.75">
      <c r="A1432" s="6" t="s">
        <v>1089</v>
      </c>
      <c r="B1432" s="7">
        <v>400</v>
      </c>
      <c r="C1432" s="1095"/>
      <c r="D1432" s="259"/>
      <c r="E1432" s="259"/>
    </row>
    <row r="1433" spans="1:5" ht="12.75">
      <c r="A1433" s="6" t="s">
        <v>1090</v>
      </c>
      <c r="B1433" s="7">
        <v>400</v>
      </c>
      <c r="C1433" s="1095"/>
      <c r="D1433" s="259"/>
      <c r="E1433" s="259"/>
    </row>
    <row r="1434" spans="1:5" ht="12.75">
      <c r="A1434" s="6" t="s">
        <v>1091</v>
      </c>
      <c r="B1434" s="7">
        <v>400</v>
      </c>
      <c r="C1434" s="1095"/>
      <c r="D1434" s="259"/>
      <c r="E1434" s="259"/>
    </row>
    <row r="1435" spans="1:5" ht="12.75">
      <c r="A1435" s="6" t="s">
        <v>1092</v>
      </c>
      <c r="B1435" s="7">
        <v>400</v>
      </c>
      <c r="C1435" s="1095"/>
      <c r="D1435" s="259"/>
      <c r="E1435" s="259"/>
    </row>
    <row r="1436" spans="1:5" ht="12.75">
      <c r="A1436" s="6" t="s">
        <v>1093</v>
      </c>
      <c r="B1436" s="7">
        <v>400</v>
      </c>
      <c r="C1436" s="1095"/>
      <c r="D1436" s="259"/>
      <c r="E1436" s="259"/>
    </row>
    <row r="1437" spans="1:5" ht="12.75">
      <c r="A1437" s="6" t="s">
        <v>1094</v>
      </c>
      <c r="B1437" s="7">
        <v>400</v>
      </c>
      <c r="C1437" s="1095"/>
      <c r="D1437" s="259"/>
      <c r="E1437" s="259"/>
    </row>
    <row r="1438" spans="1:5" ht="12.75">
      <c r="A1438" s="6" t="s">
        <v>1095</v>
      </c>
      <c r="B1438" s="7">
        <v>400</v>
      </c>
      <c r="C1438" s="1095"/>
      <c r="D1438" s="259"/>
      <c r="E1438" s="259"/>
    </row>
    <row r="1439" spans="1:5" ht="12.75">
      <c r="A1439" s="6" t="s">
        <v>1096</v>
      </c>
      <c r="B1439" s="7">
        <v>400</v>
      </c>
      <c r="C1439" s="1095"/>
      <c r="D1439" s="259"/>
      <c r="E1439" s="259"/>
    </row>
    <row r="1440" spans="1:5" ht="12.75">
      <c r="A1440" s="6" t="s">
        <v>1097</v>
      </c>
      <c r="B1440" s="7">
        <v>600</v>
      </c>
      <c r="C1440" s="1095"/>
      <c r="D1440" s="259"/>
      <c r="E1440" s="259"/>
    </row>
    <row r="1441" spans="1:5" ht="12.75">
      <c r="A1441" s="6" t="s">
        <v>1098</v>
      </c>
      <c r="B1441" s="7">
        <v>600</v>
      </c>
      <c r="C1441" s="1095"/>
      <c r="D1441" s="259"/>
      <c r="E1441" s="259"/>
    </row>
    <row r="1442" spans="1:5" ht="12.75">
      <c r="A1442" s="6" t="s">
        <v>1099</v>
      </c>
      <c r="B1442" s="7">
        <v>600</v>
      </c>
      <c r="C1442" s="1095"/>
      <c r="D1442" s="259"/>
      <c r="E1442" s="259"/>
    </row>
    <row r="1443" spans="1:5" ht="12.75">
      <c r="A1443" s="6" t="s">
        <v>1100</v>
      </c>
      <c r="B1443" s="7">
        <v>600</v>
      </c>
      <c r="C1443" s="1095"/>
      <c r="D1443" s="259"/>
      <c r="E1443" s="259"/>
    </row>
    <row r="1444" spans="1:5" ht="12.75">
      <c r="A1444" s="6" t="s">
        <v>1101</v>
      </c>
      <c r="B1444" s="7">
        <v>600</v>
      </c>
      <c r="C1444" s="1095"/>
      <c r="D1444" s="259"/>
      <c r="E1444" s="259"/>
    </row>
    <row r="1445" spans="1:5" ht="12.75">
      <c r="A1445" s="6" t="s">
        <v>1102</v>
      </c>
      <c r="B1445" s="7">
        <v>600</v>
      </c>
      <c r="C1445" s="1095"/>
      <c r="D1445" s="259"/>
      <c r="E1445" s="259"/>
    </row>
    <row r="1446" spans="1:5" ht="12.75">
      <c r="A1446" s="6" t="s">
        <v>1103</v>
      </c>
      <c r="B1446" s="7">
        <v>600</v>
      </c>
      <c r="C1446" s="1095"/>
      <c r="D1446" s="259"/>
      <c r="E1446" s="259"/>
    </row>
    <row r="1447" spans="1:5" ht="12.75">
      <c r="A1447" s="6" t="s">
        <v>1104</v>
      </c>
      <c r="B1447" s="7">
        <v>600</v>
      </c>
      <c r="C1447" s="1095"/>
      <c r="D1447" s="259"/>
      <c r="E1447" s="259"/>
    </row>
    <row r="1448" spans="1:5" ht="12.75">
      <c r="A1448" s="6" t="s">
        <v>1105</v>
      </c>
      <c r="B1448" s="7">
        <v>600</v>
      </c>
      <c r="C1448" s="1095"/>
      <c r="D1448" s="259"/>
      <c r="E1448" s="259"/>
    </row>
    <row r="1449" spans="1:5" ht="12.75">
      <c r="A1449" s="6" t="s">
        <v>1106</v>
      </c>
      <c r="B1449" s="7">
        <v>600</v>
      </c>
      <c r="C1449" s="1095"/>
      <c r="D1449" s="259"/>
      <c r="E1449" s="259"/>
    </row>
    <row r="1450" spans="1:5" ht="12.75">
      <c r="A1450" s="6" t="s">
        <v>1107</v>
      </c>
      <c r="B1450" s="7">
        <v>600</v>
      </c>
      <c r="C1450" s="1095"/>
      <c r="D1450" s="259"/>
      <c r="E1450" s="259"/>
    </row>
    <row r="1451" spans="1:5" ht="12.75">
      <c r="A1451" s="6" t="s">
        <v>1108</v>
      </c>
      <c r="B1451" s="7">
        <v>600</v>
      </c>
      <c r="C1451" s="1095"/>
      <c r="D1451" s="259"/>
      <c r="E1451" s="259"/>
    </row>
    <row r="1452" spans="1:5" ht="12.75">
      <c r="A1452" s="6" t="s">
        <v>1109</v>
      </c>
      <c r="B1452" s="7">
        <v>600</v>
      </c>
      <c r="C1452" s="1095"/>
      <c r="D1452" s="259"/>
      <c r="E1452" s="259"/>
    </row>
    <row r="1453" spans="1:5" ht="12.75">
      <c r="A1453" s="6" t="s">
        <v>1110</v>
      </c>
      <c r="B1453" s="7">
        <v>600</v>
      </c>
      <c r="C1453" s="1095"/>
      <c r="D1453" s="259"/>
      <c r="E1453" s="259"/>
    </row>
    <row r="1454" spans="1:5" ht="12.75">
      <c r="A1454" s="6" t="s">
        <v>1111</v>
      </c>
      <c r="B1454" s="7">
        <v>600</v>
      </c>
      <c r="C1454" s="1095"/>
      <c r="D1454" s="259"/>
      <c r="E1454" s="259"/>
    </row>
    <row r="1455" spans="1:5" ht="12.75">
      <c r="A1455" s="6" t="s">
        <v>1112</v>
      </c>
      <c r="B1455" s="7">
        <v>600</v>
      </c>
      <c r="C1455" s="1095"/>
      <c r="D1455" s="259"/>
      <c r="E1455" s="259"/>
    </row>
    <row r="1456" spans="1:5" ht="12.75">
      <c r="A1456" s="6" t="s">
        <v>1113</v>
      </c>
      <c r="B1456" s="7">
        <v>760</v>
      </c>
      <c r="C1456" s="1095"/>
      <c r="D1456" s="259"/>
      <c r="E1456" s="259"/>
    </row>
    <row r="1457" spans="1:5" ht="12.75">
      <c r="A1457" s="6" t="s">
        <v>1114</v>
      </c>
      <c r="B1457" s="7">
        <v>760</v>
      </c>
      <c r="C1457" s="1095"/>
      <c r="D1457" s="259"/>
      <c r="E1457" s="259"/>
    </row>
    <row r="1458" spans="1:5" ht="12.75">
      <c r="A1458" s="6" t="s">
        <v>1115</v>
      </c>
      <c r="B1458" s="7">
        <v>760</v>
      </c>
      <c r="C1458" s="1095"/>
      <c r="D1458" s="259"/>
      <c r="E1458" s="259"/>
    </row>
    <row r="1459" spans="1:5" ht="12.75">
      <c r="A1459" s="6" t="s">
        <v>1116</v>
      </c>
      <c r="B1459" s="7">
        <v>760</v>
      </c>
      <c r="C1459" s="1095"/>
      <c r="D1459" s="259"/>
      <c r="E1459" s="259"/>
    </row>
    <row r="1460" spans="1:5" ht="12.75">
      <c r="A1460" s="6" t="s">
        <v>1117</v>
      </c>
      <c r="B1460" s="7">
        <v>760</v>
      </c>
      <c r="C1460" s="1095"/>
      <c r="D1460" s="259"/>
      <c r="E1460" s="259"/>
    </row>
    <row r="1461" spans="1:5" ht="12.75">
      <c r="A1461" s="6" t="s">
        <v>1118</v>
      </c>
      <c r="B1461" s="7">
        <v>760</v>
      </c>
      <c r="C1461" s="1095"/>
      <c r="D1461" s="259"/>
      <c r="E1461" s="259"/>
    </row>
    <row r="1462" spans="1:5" ht="12.75">
      <c r="A1462" s="6" t="s">
        <v>1119</v>
      </c>
      <c r="B1462" s="7">
        <v>760</v>
      </c>
      <c r="C1462" s="1095"/>
      <c r="D1462" s="259"/>
      <c r="E1462" s="259"/>
    </row>
    <row r="1463" spans="1:5" ht="12.75">
      <c r="A1463" s="6" t="s">
        <v>1120</v>
      </c>
      <c r="B1463" s="7">
        <v>760</v>
      </c>
      <c r="C1463" s="1095"/>
      <c r="D1463" s="259"/>
      <c r="E1463" s="259"/>
    </row>
    <row r="1464" spans="1:5" ht="12.75">
      <c r="A1464" s="6" t="s">
        <v>1121</v>
      </c>
      <c r="B1464" s="7">
        <v>760</v>
      </c>
      <c r="C1464" s="1095"/>
      <c r="D1464" s="259"/>
      <c r="E1464" s="259"/>
    </row>
    <row r="1465" spans="1:5" ht="12.75">
      <c r="A1465" s="6" t="s">
        <v>1122</v>
      </c>
      <c r="B1465" s="7">
        <v>760</v>
      </c>
      <c r="C1465" s="1095"/>
      <c r="D1465" s="259"/>
      <c r="E1465" s="259"/>
    </row>
    <row r="1466" spans="1:5" ht="12.75">
      <c r="A1466" s="6" t="s">
        <v>1123</v>
      </c>
      <c r="B1466" s="7">
        <v>760</v>
      </c>
      <c r="C1466" s="1095"/>
      <c r="D1466" s="259"/>
      <c r="E1466" s="259"/>
    </row>
    <row r="1467" spans="1:5" ht="12.75">
      <c r="A1467" s="6" t="s">
        <v>1124</v>
      </c>
      <c r="B1467" s="7">
        <v>760</v>
      </c>
      <c r="C1467" s="1095"/>
      <c r="D1467" s="259"/>
      <c r="E1467" s="259"/>
    </row>
    <row r="1468" spans="1:5" ht="12.75">
      <c r="A1468" s="6" t="s">
        <v>1125</v>
      </c>
      <c r="B1468" s="7">
        <v>760</v>
      </c>
      <c r="C1468" s="1095"/>
      <c r="D1468" s="259"/>
      <c r="E1468" s="259"/>
    </row>
    <row r="1469" spans="1:5" ht="12.75">
      <c r="A1469" s="6" t="s">
        <v>1126</v>
      </c>
      <c r="B1469" s="7">
        <v>760</v>
      </c>
      <c r="C1469" s="1095"/>
      <c r="D1469" s="259"/>
      <c r="E1469" s="259"/>
    </row>
    <row r="1470" spans="1:5" ht="12.75">
      <c r="A1470" s="6" t="s">
        <v>1127</v>
      </c>
      <c r="B1470" s="7">
        <v>760</v>
      </c>
      <c r="C1470" s="1095"/>
      <c r="D1470" s="259"/>
      <c r="E1470" s="259"/>
    </row>
    <row r="1471" spans="1:5" ht="13.5" thickBot="1">
      <c r="A1471" s="12" t="s">
        <v>1128</v>
      </c>
      <c r="B1471" s="13">
        <v>760</v>
      </c>
      <c r="C1471" s="1096"/>
      <c r="D1471" s="259"/>
      <c r="E1471" s="259"/>
    </row>
    <row r="1472" spans="1:5" ht="12.75" customHeight="1">
      <c r="A1472" s="10" t="s">
        <v>1129</v>
      </c>
      <c r="B1472" s="11">
        <v>1250</v>
      </c>
      <c r="C1472" s="1087" t="s">
        <v>1804</v>
      </c>
      <c r="D1472" s="437"/>
      <c r="E1472" s="259"/>
    </row>
    <row r="1473" spans="1:5" ht="12.75" customHeight="1">
      <c r="A1473" s="6" t="s">
        <v>85</v>
      </c>
      <c r="B1473" s="7">
        <v>1250</v>
      </c>
      <c r="C1473" s="1085"/>
      <c r="D1473" s="437"/>
      <c r="E1473" s="259"/>
    </row>
    <row r="1474" spans="1:5" ht="12.75" customHeight="1">
      <c r="A1474" s="6" t="s">
        <v>1130</v>
      </c>
      <c r="B1474" s="7">
        <v>1250</v>
      </c>
      <c r="C1474" s="1085"/>
      <c r="D1474" s="437"/>
      <c r="E1474" s="259"/>
    </row>
    <row r="1475" spans="1:5" ht="12.75" customHeight="1">
      <c r="A1475" s="6" t="s">
        <v>1131</v>
      </c>
      <c r="B1475" s="7">
        <v>1250</v>
      </c>
      <c r="C1475" s="1085"/>
      <c r="D1475" s="437"/>
      <c r="E1475" s="259"/>
    </row>
    <row r="1476" spans="1:5" ht="12.75" customHeight="1">
      <c r="A1476" s="6" t="s">
        <v>1132</v>
      </c>
      <c r="B1476" s="7">
        <v>1250</v>
      </c>
      <c r="C1476" s="1085"/>
      <c r="D1476" s="437"/>
      <c r="E1476" s="259"/>
    </row>
    <row r="1477" spans="1:5" ht="12.75" customHeight="1">
      <c r="A1477" s="6" t="s">
        <v>1133</v>
      </c>
      <c r="B1477" s="7">
        <v>1250</v>
      </c>
      <c r="C1477" s="1085"/>
      <c r="D1477" s="437"/>
      <c r="E1477" s="259"/>
    </row>
    <row r="1478" spans="1:5" ht="12.75" customHeight="1" thickBot="1">
      <c r="A1478" s="486" t="s">
        <v>1281</v>
      </c>
      <c r="B1478" s="490">
        <v>1550</v>
      </c>
      <c r="C1478" s="1086"/>
      <c r="D1478" s="437"/>
      <c r="E1478" s="259"/>
    </row>
    <row r="1479" spans="1:5" ht="12.75" customHeight="1">
      <c r="A1479" s="6" t="s">
        <v>1806</v>
      </c>
      <c r="B1479" s="7">
        <v>1000</v>
      </c>
      <c r="C1479" s="1085" t="s">
        <v>1805</v>
      </c>
      <c r="D1479" s="437"/>
      <c r="E1479" s="260"/>
    </row>
    <row r="1480" spans="1:5" ht="12.75" customHeight="1">
      <c r="A1480" s="256" t="s">
        <v>1807</v>
      </c>
      <c r="B1480" s="489">
        <v>1000</v>
      </c>
      <c r="C1480" s="1085"/>
      <c r="D1480" s="437"/>
      <c r="E1480" s="260"/>
    </row>
    <row r="1481" spans="1:5" ht="12.75" customHeight="1">
      <c r="A1481" s="256" t="s">
        <v>1808</v>
      </c>
      <c r="B1481" s="489">
        <v>1000</v>
      </c>
      <c r="C1481" s="1085"/>
      <c r="D1481" s="437"/>
      <c r="E1481" s="260"/>
    </row>
    <row r="1482" spans="1:5" ht="12.75" customHeight="1">
      <c r="A1482" s="256" t="s">
        <v>1809</v>
      </c>
      <c r="B1482" s="489">
        <v>1000</v>
      </c>
      <c r="C1482" s="1085"/>
      <c r="D1482" s="437"/>
      <c r="E1482" s="260"/>
    </row>
    <row r="1483" spans="1:5" ht="12.75" customHeight="1">
      <c r="A1483" s="256" t="s">
        <v>1810</v>
      </c>
      <c r="B1483" s="489">
        <v>1000</v>
      </c>
      <c r="C1483" s="1085"/>
      <c r="D1483" s="437"/>
      <c r="E1483" s="260"/>
    </row>
    <row r="1484" spans="1:5" ht="12.75" customHeight="1">
      <c r="A1484" s="256" t="s">
        <v>1811</v>
      </c>
      <c r="B1484" s="489">
        <v>1000</v>
      </c>
      <c r="C1484" s="1085"/>
      <c r="D1484" s="437"/>
      <c r="E1484" s="260"/>
    </row>
    <row r="1485" spans="1:5" ht="12.75" customHeight="1">
      <c r="A1485" s="256" t="s">
        <v>1812</v>
      </c>
      <c r="B1485" s="489">
        <v>1000</v>
      </c>
      <c r="C1485" s="1085"/>
      <c r="D1485" s="437"/>
      <c r="E1485" s="260"/>
    </row>
    <row r="1486" spans="1:5" ht="12.75" customHeight="1">
      <c r="A1486" s="256" t="s">
        <v>1813</v>
      </c>
      <c r="B1486" s="489">
        <v>1000</v>
      </c>
      <c r="C1486" s="1085"/>
      <c r="D1486" s="437"/>
      <c r="E1486" s="260"/>
    </row>
    <row r="1487" spans="1:5" ht="12.75" customHeight="1">
      <c r="A1487" s="256" t="s">
        <v>1814</v>
      </c>
      <c r="B1487" s="489">
        <v>1000</v>
      </c>
      <c r="C1487" s="1085"/>
      <c r="D1487" s="437"/>
      <c r="E1487" s="260"/>
    </row>
    <row r="1488" spans="1:5" ht="12.75" customHeight="1">
      <c r="A1488" s="256" t="s">
        <v>1815</v>
      </c>
      <c r="B1488" s="489">
        <v>1000</v>
      </c>
      <c r="C1488" s="1085"/>
      <c r="D1488" s="437"/>
      <c r="E1488" s="260"/>
    </row>
    <row r="1489" spans="1:5" ht="12.75" customHeight="1">
      <c r="A1489" s="256" t="s">
        <v>1816</v>
      </c>
      <c r="B1489" s="489">
        <v>1250</v>
      </c>
      <c r="C1489" s="1085"/>
      <c r="D1489" s="437"/>
      <c r="E1489" s="260"/>
    </row>
    <row r="1490" spans="1:5" ht="12.75" customHeight="1">
      <c r="A1490" s="256" t="s">
        <v>1817</v>
      </c>
      <c r="B1490" s="489">
        <v>1250</v>
      </c>
      <c r="C1490" s="1085"/>
      <c r="D1490" s="437"/>
      <c r="E1490" s="260"/>
    </row>
    <row r="1491" spans="1:5" ht="12.75" customHeight="1">
      <c r="A1491" s="256" t="s">
        <v>1818</v>
      </c>
      <c r="B1491" s="489">
        <v>1250</v>
      </c>
      <c r="C1491" s="1085"/>
      <c r="D1491" s="437"/>
      <c r="E1491" s="260"/>
    </row>
    <row r="1492" spans="1:5" ht="12.75" customHeight="1">
      <c r="A1492" s="256" t="s">
        <v>1819</v>
      </c>
      <c r="B1492" s="489">
        <v>1250</v>
      </c>
      <c r="C1492" s="1085"/>
      <c r="D1492" s="437"/>
      <c r="E1492" s="260"/>
    </row>
    <row r="1493" spans="1:5" ht="12.75" customHeight="1">
      <c r="A1493" s="256" t="s">
        <v>1820</v>
      </c>
      <c r="B1493" s="489">
        <v>1250</v>
      </c>
      <c r="C1493" s="1085"/>
      <c r="D1493" s="437"/>
      <c r="E1493" s="260"/>
    </row>
    <row r="1494" spans="1:5" ht="12.75" customHeight="1">
      <c r="A1494" s="256" t="s">
        <v>1821</v>
      </c>
      <c r="B1494" s="489">
        <v>1250</v>
      </c>
      <c r="C1494" s="1085"/>
      <c r="D1494" s="437"/>
      <c r="E1494" s="260"/>
    </row>
    <row r="1495" spans="1:5" ht="12.75" customHeight="1">
      <c r="A1495" s="256" t="s">
        <v>1822</v>
      </c>
      <c r="B1495" s="489">
        <v>1250</v>
      </c>
      <c r="C1495" s="1085"/>
      <c r="D1495" s="437"/>
      <c r="E1495" s="260"/>
    </row>
    <row r="1496" spans="1:5" ht="12.75" customHeight="1">
      <c r="A1496" s="256" t="s">
        <v>1823</v>
      </c>
      <c r="B1496" s="489">
        <v>1250</v>
      </c>
      <c r="C1496" s="1085"/>
      <c r="D1496" s="437"/>
      <c r="E1496" s="260"/>
    </row>
    <row r="1497" spans="1:5" ht="12.75" customHeight="1">
      <c r="A1497" s="256" t="s">
        <v>1824</v>
      </c>
      <c r="B1497" s="489">
        <v>1250</v>
      </c>
      <c r="C1497" s="1085"/>
      <c r="D1497" s="437"/>
      <c r="E1497" s="260"/>
    </row>
    <row r="1498" spans="1:5" ht="12.75" customHeight="1">
      <c r="A1498" s="256" t="s">
        <v>1825</v>
      </c>
      <c r="B1498" s="489">
        <v>1250</v>
      </c>
      <c r="C1498" s="1085"/>
      <c r="D1498" s="437"/>
      <c r="E1498" s="260"/>
    </row>
    <row r="1499" spans="1:5" ht="12.75" customHeight="1">
      <c r="A1499" s="256" t="s">
        <v>1826</v>
      </c>
      <c r="B1499" s="489">
        <v>1250</v>
      </c>
      <c r="C1499" s="1085"/>
      <c r="D1499" s="437"/>
      <c r="E1499" s="260"/>
    </row>
    <row r="1500" spans="1:5" ht="12.75" customHeight="1">
      <c r="A1500" s="256" t="s">
        <v>1827</v>
      </c>
      <c r="B1500" s="489">
        <v>1250</v>
      </c>
      <c r="C1500" s="1085"/>
      <c r="D1500" s="437"/>
      <c r="E1500" s="260"/>
    </row>
    <row r="1501" spans="1:5" ht="12.75" customHeight="1">
      <c r="A1501" s="256" t="s">
        <v>1828</v>
      </c>
      <c r="B1501" s="489">
        <v>1250</v>
      </c>
      <c r="C1501" s="1085"/>
      <c r="D1501" s="437"/>
      <c r="E1501" s="260"/>
    </row>
    <row r="1502" spans="1:5" ht="12.75" customHeight="1">
      <c r="A1502" s="256" t="s">
        <v>1829</v>
      </c>
      <c r="B1502" s="489">
        <v>1250</v>
      </c>
      <c r="C1502" s="1085"/>
      <c r="D1502" s="437"/>
      <c r="E1502" s="260"/>
    </row>
    <row r="1503" spans="1:5" ht="12.75" customHeight="1">
      <c r="A1503" s="256" t="s">
        <v>1830</v>
      </c>
      <c r="B1503" s="489">
        <v>1250</v>
      </c>
      <c r="C1503" s="1085"/>
      <c r="D1503" s="437"/>
      <c r="E1503" s="260"/>
    </row>
    <row r="1504" spans="1:5" ht="12.75" customHeight="1">
      <c r="A1504" s="256" t="s">
        <v>1831</v>
      </c>
      <c r="B1504" s="489">
        <v>1250</v>
      </c>
      <c r="C1504" s="1085"/>
      <c r="D1504" s="437"/>
      <c r="E1504" s="260"/>
    </row>
    <row r="1505" spans="1:5" ht="12.75" customHeight="1">
      <c r="A1505" s="256" t="s">
        <v>1832</v>
      </c>
      <c r="B1505" s="489">
        <v>1250</v>
      </c>
      <c r="C1505" s="1085"/>
      <c r="D1505" s="437"/>
      <c r="E1505" s="260"/>
    </row>
    <row r="1506" spans="1:5" ht="12.75" customHeight="1">
      <c r="A1506" s="256" t="s">
        <v>1833</v>
      </c>
      <c r="B1506" s="489">
        <v>1250</v>
      </c>
      <c r="C1506" s="1085"/>
      <c r="D1506" s="437"/>
      <c r="E1506" s="260"/>
    </row>
    <row r="1507" spans="1:5" ht="12.75" customHeight="1">
      <c r="A1507" s="256" t="s">
        <v>1834</v>
      </c>
      <c r="B1507" s="489">
        <v>1250</v>
      </c>
      <c r="C1507" s="1085"/>
      <c r="D1507" s="437"/>
      <c r="E1507" s="260"/>
    </row>
    <row r="1508" spans="1:5" ht="12.75" customHeight="1">
      <c r="A1508" s="256" t="s">
        <v>1835</v>
      </c>
      <c r="B1508" s="489">
        <v>1400</v>
      </c>
      <c r="C1508" s="1085"/>
      <c r="D1508" s="437"/>
      <c r="E1508" s="260"/>
    </row>
    <row r="1509" spans="1:5" ht="12.75" customHeight="1">
      <c r="A1509" s="256" t="s">
        <v>1836</v>
      </c>
      <c r="B1509" s="489">
        <v>1400</v>
      </c>
      <c r="C1509" s="1085"/>
      <c r="D1509" s="437"/>
      <c r="E1509" s="260"/>
    </row>
    <row r="1510" spans="1:5" ht="12.75" customHeight="1">
      <c r="A1510" s="256" t="s">
        <v>1837</v>
      </c>
      <c r="B1510" s="489">
        <v>1400</v>
      </c>
      <c r="C1510" s="1085"/>
      <c r="D1510" s="437"/>
      <c r="E1510" s="260"/>
    </row>
    <row r="1511" spans="1:5" ht="12.75" customHeight="1">
      <c r="A1511" s="256" t="s">
        <v>1838</v>
      </c>
      <c r="B1511" s="489">
        <v>1250</v>
      </c>
      <c r="C1511" s="1085"/>
      <c r="D1511" s="437"/>
      <c r="E1511" s="260"/>
    </row>
    <row r="1512" spans="1:5" ht="12.75" customHeight="1">
      <c r="A1512" s="256" t="s">
        <v>1839</v>
      </c>
      <c r="B1512" s="489">
        <v>1250</v>
      </c>
      <c r="C1512" s="1085"/>
      <c r="D1512" s="437"/>
      <c r="E1512" s="260"/>
    </row>
    <row r="1513" spans="1:5" ht="12.75" customHeight="1">
      <c r="A1513" s="256" t="s">
        <v>1840</v>
      </c>
      <c r="B1513" s="489">
        <v>1250</v>
      </c>
      <c r="C1513" s="1085"/>
      <c r="D1513" s="437"/>
      <c r="E1513" s="260"/>
    </row>
    <row r="1514" spans="1:5" ht="12.75" customHeight="1">
      <c r="A1514" s="256" t="s">
        <v>1841</v>
      </c>
      <c r="B1514" s="489">
        <v>1250</v>
      </c>
      <c r="C1514" s="1085"/>
      <c r="D1514" s="437"/>
      <c r="E1514" s="260"/>
    </row>
    <row r="1515" spans="1:5" ht="12.75" customHeight="1">
      <c r="A1515" s="256" t="s">
        <v>1842</v>
      </c>
      <c r="B1515" s="489">
        <v>1250</v>
      </c>
      <c r="C1515" s="1085"/>
      <c r="D1515" s="437"/>
      <c r="E1515" s="260"/>
    </row>
    <row r="1516" spans="1:5" ht="12.75" customHeight="1">
      <c r="A1516" s="256" t="s">
        <v>1843</v>
      </c>
      <c r="B1516" s="489">
        <v>1250</v>
      </c>
      <c r="C1516" s="1085"/>
      <c r="D1516" s="437"/>
      <c r="E1516" s="260"/>
    </row>
    <row r="1517" spans="1:5" ht="12.75" customHeight="1">
      <c r="A1517" s="256" t="s">
        <v>1844</v>
      </c>
      <c r="B1517" s="489">
        <v>1250</v>
      </c>
      <c r="C1517" s="1085"/>
      <c r="D1517" s="437"/>
      <c r="E1517" s="260"/>
    </row>
    <row r="1518" spans="1:5" ht="12.75" customHeight="1">
      <c r="A1518" s="256" t="s">
        <v>1845</v>
      </c>
      <c r="B1518" s="489">
        <v>1450</v>
      </c>
      <c r="C1518" s="1085"/>
      <c r="D1518" s="437"/>
      <c r="E1518" s="260"/>
    </row>
    <row r="1519" spans="1:5" ht="12.75" customHeight="1">
      <c r="A1519" s="256" t="s">
        <v>1846</v>
      </c>
      <c r="B1519" s="489">
        <v>1450</v>
      </c>
      <c r="C1519" s="1085"/>
      <c r="D1519" s="437"/>
      <c r="E1519" s="260"/>
    </row>
    <row r="1520" spans="1:5" ht="12.75" customHeight="1">
      <c r="A1520" s="256" t="s">
        <v>1847</v>
      </c>
      <c r="B1520" s="489">
        <v>1450</v>
      </c>
      <c r="C1520" s="1085"/>
      <c r="D1520" s="437"/>
      <c r="E1520" s="260"/>
    </row>
    <row r="1521" spans="1:5" ht="12.75" customHeight="1">
      <c r="A1521" s="256" t="s">
        <v>1848</v>
      </c>
      <c r="B1521" s="489">
        <v>1450</v>
      </c>
      <c r="C1521" s="1085"/>
      <c r="D1521" s="437"/>
      <c r="E1521" s="260"/>
    </row>
    <row r="1522" spans="1:5" ht="12.75" customHeight="1">
      <c r="A1522" s="256" t="s">
        <v>1849</v>
      </c>
      <c r="B1522" s="489">
        <v>1450</v>
      </c>
      <c r="C1522" s="1085"/>
      <c r="D1522" s="437"/>
      <c r="E1522" s="260"/>
    </row>
    <row r="1523" spans="1:5" ht="12.75" customHeight="1">
      <c r="A1523" s="256" t="s">
        <v>1850</v>
      </c>
      <c r="B1523" s="489">
        <v>1450</v>
      </c>
      <c r="C1523" s="1085"/>
      <c r="D1523" s="437"/>
      <c r="E1523" s="260"/>
    </row>
    <row r="1524" spans="1:5" ht="12.75" customHeight="1">
      <c r="A1524" s="256" t="s">
        <v>1851</v>
      </c>
      <c r="B1524" s="489">
        <v>1450</v>
      </c>
      <c r="C1524" s="1085"/>
      <c r="D1524" s="437"/>
      <c r="E1524" s="260"/>
    </row>
    <row r="1525" spans="1:5" ht="12.75" customHeight="1">
      <c r="A1525" s="256" t="s">
        <v>1852</v>
      </c>
      <c r="B1525" s="489">
        <v>1450</v>
      </c>
      <c r="C1525" s="1085"/>
      <c r="D1525" s="437"/>
      <c r="E1525" s="260"/>
    </row>
    <row r="1526" spans="1:5" ht="12.75" customHeight="1">
      <c r="A1526" s="256" t="s">
        <v>1853</v>
      </c>
      <c r="B1526" s="489">
        <v>1450</v>
      </c>
      <c r="C1526" s="1085"/>
      <c r="D1526" s="437"/>
      <c r="E1526" s="260"/>
    </row>
    <row r="1527" spans="1:5" ht="12.75" customHeight="1">
      <c r="A1527" s="256" t="s">
        <v>1854</v>
      </c>
      <c r="B1527" s="489">
        <v>1450</v>
      </c>
      <c r="C1527" s="1085"/>
      <c r="D1527" s="437"/>
      <c r="E1527" s="260"/>
    </row>
    <row r="1528" spans="1:5" ht="12.75" customHeight="1">
      <c r="A1528" s="256" t="s">
        <v>1855</v>
      </c>
      <c r="B1528" s="489">
        <v>1450</v>
      </c>
      <c r="C1528" s="1085"/>
      <c r="D1528" s="437"/>
      <c r="E1528" s="260"/>
    </row>
    <row r="1529" spans="1:5" ht="12.75" customHeight="1">
      <c r="A1529" s="256" t="s">
        <v>1856</v>
      </c>
      <c r="B1529" s="489">
        <v>1450</v>
      </c>
      <c r="C1529" s="1085"/>
      <c r="D1529" s="437"/>
      <c r="E1529" s="260"/>
    </row>
    <row r="1530" spans="1:5" ht="12.75" customHeight="1">
      <c r="A1530" s="256" t="s">
        <v>1857</v>
      </c>
      <c r="B1530" s="489">
        <v>1450</v>
      </c>
      <c r="C1530" s="1085"/>
      <c r="D1530" s="437"/>
      <c r="E1530" s="260"/>
    </row>
    <row r="1531" spans="1:5" ht="12.75" customHeight="1">
      <c r="A1531" s="256" t="s">
        <v>1858</v>
      </c>
      <c r="B1531" s="489">
        <v>1450</v>
      </c>
      <c r="C1531" s="1085"/>
      <c r="D1531" s="437"/>
      <c r="E1531" s="260"/>
    </row>
    <row r="1532" spans="1:5" ht="12.75" customHeight="1">
      <c r="A1532" s="256" t="s">
        <v>1859</v>
      </c>
      <c r="B1532" s="489">
        <v>1450</v>
      </c>
      <c r="C1532" s="1085"/>
      <c r="D1532" s="437"/>
      <c r="E1532" s="260"/>
    </row>
    <row r="1533" spans="1:5" ht="12.75" customHeight="1">
      <c r="A1533" s="256" t="s">
        <v>1860</v>
      </c>
      <c r="B1533" s="489">
        <v>1450</v>
      </c>
      <c r="C1533" s="1085"/>
      <c r="D1533" s="437"/>
      <c r="E1533" s="260"/>
    </row>
    <row r="1534" spans="1:5" ht="12.75" customHeight="1">
      <c r="A1534" s="256" t="s">
        <v>1861</v>
      </c>
      <c r="B1534" s="489">
        <v>1450</v>
      </c>
      <c r="C1534" s="1085"/>
      <c r="D1534" s="437"/>
      <c r="E1534" s="260"/>
    </row>
    <row r="1535" spans="1:5" ht="12.75" customHeight="1">
      <c r="A1535" s="256" t="s">
        <v>1862</v>
      </c>
      <c r="B1535" s="489">
        <v>500</v>
      </c>
      <c r="C1535" s="1085"/>
      <c r="D1535" s="437"/>
      <c r="E1535" s="260"/>
    </row>
    <row r="1536" spans="1:5" ht="12.75" customHeight="1">
      <c r="A1536" s="256" t="s">
        <v>1863</v>
      </c>
      <c r="B1536" s="489">
        <v>500</v>
      </c>
      <c r="C1536" s="1085"/>
      <c r="D1536" s="437"/>
      <c r="E1536" s="260"/>
    </row>
    <row r="1537" spans="1:5" ht="12.75" customHeight="1">
      <c r="A1537" s="256" t="s">
        <v>1864</v>
      </c>
      <c r="B1537" s="489">
        <v>500</v>
      </c>
      <c r="C1537" s="1085"/>
      <c r="D1537" s="437"/>
      <c r="E1537" s="260"/>
    </row>
    <row r="1538" spans="1:5" ht="12.75" customHeight="1">
      <c r="A1538" s="256" t="s">
        <v>1865</v>
      </c>
      <c r="B1538" s="489">
        <v>500</v>
      </c>
      <c r="C1538" s="1085"/>
      <c r="D1538" s="437"/>
      <c r="E1538" s="260"/>
    </row>
    <row r="1539" spans="1:5" ht="12.75" customHeight="1">
      <c r="A1539" s="256" t="s">
        <v>1866</v>
      </c>
      <c r="B1539" s="489">
        <v>500</v>
      </c>
      <c r="C1539" s="1085"/>
      <c r="D1539" s="437"/>
      <c r="E1539" s="260"/>
    </row>
    <row r="1540" spans="1:5" ht="12.75" customHeight="1">
      <c r="A1540" s="256" t="s">
        <v>1867</v>
      </c>
      <c r="B1540" s="489">
        <v>500</v>
      </c>
      <c r="C1540" s="1085"/>
      <c r="D1540" s="437"/>
      <c r="E1540" s="260"/>
    </row>
    <row r="1541" spans="1:5" ht="12.75" customHeight="1">
      <c r="A1541" s="256" t="s">
        <v>1868</v>
      </c>
      <c r="B1541" s="489">
        <v>500</v>
      </c>
      <c r="C1541" s="1085"/>
      <c r="D1541" s="437"/>
      <c r="E1541" s="260"/>
    </row>
    <row r="1542" spans="1:5" ht="12.75" customHeight="1">
      <c r="A1542" s="256" t="s">
        <v>1869</v>
      </c>
      <c r="B1542" s="489">
        <v>500</v>
      </c>
      <c r="C1542" s="1085"/>
      <c r="D1542" s="437"/>
      <c r="E1542" s="260"/>
    </row>
    <row r="1543" spans="1:5" ht="12.75" customHeight="1">
      <c r="A1543" s="256" t="s">
        <v>1870</v>
      </c>
      <c r="B1543" s="489">
        <v>500</v>
      </c>
      <c r="C1543" s="1085"/>
      <c r="D1543" s="437"/>
      <c r="E1543" s="260"/>
    </row>
    <row r="1544" spans="1:5" ht="12.75" customHeight="1">
      <c r="A1544" s="256" t="s">
        <v>1871</v>
      </c>
      <c r="B1544" s="489">
        <v>500</v>
      </c>
      <c r="C1544" s="1085"/>
      <c r="D1544" s="437"/>
      <c r="E1544" s="260"/>
    </row>
    <row r="1545" spans="1:5" ht="12.75" customHeight="1">
      <c r="A1545" s="256" t="s">
        <v>1872</v>
      </c>
      <c r="B1545" s="489">
        <v>500</v>
      </c>
      <c r="C1545" s="1085"/>
      <c r="D1545" s="437"/>
      <c r="E1545" s="260"/>
    </row>
    <row r="1546" spans="1:5" ht="12.75" customHeight="1">
      <c r="A1546" s="256" t="s">
        <v>1873</v>
      </c>
      <c r="B1546" s="489">
        <v>600</v>
      </c>
      <c r="C1546" s="1085"/>
      <c r="D1546" s="437"/>
      <c r="E1546" s="260"/>
    </row>
    <row r="1547" spans="1:5" ht="12.75" customHeight="1">
      <c r="A1547" s="256" t="s">
        <v>1874</v>
      </c>
      <c r="B1547" s="489">
        <v>600</v>
      </c>
      <c r="C1547" s="1085"/>
      <c r="D1547" s="437"/>
      <c r="E1547" s="260"/>
    </row>
    <row r="1548" spans="1:5" ht="12.75" customHeight="1">
      <c r="A1548" s="256" t="s">
        <v>1875</v>
      </c>
      <c r="B1548" s="489">
        <v>600</v>
      </c>
      <c r="C1548" s="1085"/>
      <c r="D1548" s="437"/>
      <c r="E1548" s="260"/>
    </row>
    <row r="1549" spans="1:5" ht="12.75" customHeight="1">
      <c r="A1549" s="256" t="s">
        <v>1876</v>
      </c>
      <c r="B1549" s="489">
        <v>600</v>
      </c>
      <c r="C1549" s="1085"/>
      <c r="D1549" s="437"/>
      <c r="E1549" s="260"/>
    </row>
    <row r="1550" spans="1:5" ht="12.75" customHeight="1">
      <c r="A1550" s="256" t="s">
        <v>1877</v>
      </c>
      <c r="B1550" s="489">
        <v>600</v>
      </c>
      <c r="C1550" s="1085"/>
      <c r="D1550" s="437"/>
      <c r="E1550" s="260"/>
    </row>
    <row r="1551" spans="1:5" ht="12.75" customHeight="1">
      <c r="A1551" s="256" t="s">
        <v>1878</v>
      </c>
      <c r="B1551" s="489">
        <v>600</v>
      </c>
      <c r="C1551" s="1085"/>
      <c r="D1551" s="437"/>
      <c r="E1551" s="260"/>
    </row>
    <row r="1552" spans="1:5" ht="12.75" customHeight="1">
      <c r="A1552" s="256" t="s">
        <v>1879</v>
      </c>
      <c r="B1552" s="489">
        <v>600</v>
      </c>
      <c r="C1552" s="1085"/>
      <c r="D1552" s="437"/>
      <c r="E1552" s="260"/>
    </row>
    <row r="1553" spans="1:5" ht="12.75" customHeight="1">
      <c r="A1553" s="256" t="s">
        <v>1880</v>
      </c>
      <c r="B1553" s="489">
        <v>600</v>
      </c>
      <c r="C1553" s="1085"/>
      <c r="D1553" s="437"/>
      <c r="E1553" s="260"/>
    </row>
    <row r="1554" spans="1:5" ht="12.75" customHeight="1">
      <c r="A1554" s="256" t="s">
        <v>1881</v>
      </c>
      <c r="B1554" s="489">
        <v>600</v>
      </c>
      <c r="C1554" s="1085"/>
      <c r="D1554" s="437"/>
      <c r="E1554" s="260"/>
    </row>
    <row r="1555" spans="1:5" ht="12.75" customHeight="1">
      <c r="A1555" s="256" t="s">
        <v>1882</v>
      </c>
      <c r="B1555" s="489">
        <v>600</v>
      </c>
      <c r="C1555" s="1085"/>
      <c r="D1555" s="437"/>
      <c r="E1555" s="260"/>
    </row>
    <row r="1556" spans="1:5" ht="12.75" customHeight="1">
      <c r="A1556" s="256" t="s">
        <v>1883</v>
      </c>
      <c r="B1556" s="489">
        <v>600</v>
      </c>
      <c r="C1556" s="1085"/>
      <c r="D1556" s="437"/>
      <c r="E1556" s="260"/>
    </row>
    <row r="1557" spans="1:5" ht="12.75" customHeight="1">
      <c r="A1557" s="256" t="s">
        <v>1884</v>
      </c>
      <c r="B1557" s="489">
        <v>800</v>
      </c>
      <c r="C1557" s="1085"/>
      <c r="D1557" s="437"/>
      <c r="E1557" s="260"/>
    </row>
    <row r="1558" spans="1:5" ht="12.75" customHeight="1">
      <c r="A1558" s="256" t="s">
        <v>1885</v>
      </c>
      <c r="B1558" s="489">
        <v>800</v>
      </c>
      <c r="C1558" s="1085"/>
      <c r="D1558" s="437"/>
      <c r="E1558" s="260"/>
    </row>
    <row r="1559" spans="1:5" ht="12.75" customHeight="1">
      <c r="A1559" s="256" t="s">
        <v>1886</v>
      </c>
      <c r="B1559" s="489">
        <v>800</v>
      </c>
      <c r="C1559" s="1085"/>
      <c r="D1559" s="437"/>
      <c r="E1559" s="260"/>
    </row>
    <row r="1560" spans="1:5" ht="12.75" customHeight="1">
      <c r="A1560" s="256" t="s">
        <v>1887</v>
      </c>
      <c r="B1560" s="489">
        <v>800</v>
      </c>
      <c r="C1560" s="1085"/>
      <c r="D1560" s="437"/>
      <c r="E1560" s="260"/>
    </row>
    <row r="1561" spans="1:5" ht="12.75" customHeight="1">
      <c r="A1561" s="256" t="s">
        <v>1888</v>
      </c>
      <c r="B1561" s="489">
        <v>800</v>
      </c>
      <c r="C1561" s="1085"/>
      <c r="D1561" s="437"/>
      <c r="E1561" s="260"/>
    </row>
    <row r="1562" spans="1:5" ht="12.75" customHeight="1" thickBot="1">
      <c r="A1562" s="256" t="s">
        <v>1889</v>
      </c>
      <c r="B1562" s="489">
        <v>800</v>
      </c>
      <c r="C1562" s="1086"/>
      <c r="D1562" s="437"/>
      <c r="E1562" s="260"/>
    </row>
    <row r="1563" spans="1:5" ht="12.75" customHeight="1">
      <c r="A1563" s="16"/>
      <c r="B1563" s="494"/>
      <c r="C1563" s="1082" t="s">
        <v>1787</v>
      </c>
      <c r="D1563" s="437"/>
      <c r="E1563" s="260"/>
    </row>
    <row r="1564" spans="1:5" ht="12.75" customHeight="1">
      <c r="A1564" s="18"/>
      <c r="B1564" s="495"/>
      <c r="C1564" s="1083"/>
      <c r="D1564" s="437"/>
      <c r="E1564" s="260"/>
    </row>
    <row r="1565" spans="1:5" ht="12.75" customHeight="1">
      <c r="A1565" s="18"/>
      <c r="B1565" s="495"/>
      <c r="C1565" s="1083"/>
      <c r="D1565" s="437"/>
      <c r="E1565" s="260"/>
    </row>
    <row r="1566" spans="1:5" ht="12.75" customHeight="1">
      <c r="A1566" s="18"/>
      <c r="B1566" s="495"/>
      <c r="C1566" s="1083"/>
      <c r="D1566" s="437"/>
      <c r="E1566" s="260"/>
    </row>
    <row r="1567" spans="1:5" ht="12.75" customHeight="1" thickBot="1">
      <c r="A1567" s="496"/>
      <c r="B1567" s="497"/>
      <c r="C1567" s="1084"/>
      <c r="D1567" s="437"/>
      <c r="E1567" s="260"/>
    </row>
    <row r="1568" spans="1:5" ht="12.75" customHeight="1">
      <c r="A1568" s="10" t="s">
        <v>1752</v>
      </c>
      <c r="B1568" s="484">
        <v>140</v>
      </c>
      <c r="C1568" s="1079" t="s">
        <v>1716</v>
      </c>
      <c r="D1568" s="437"/>
      <c r="E1568" s="260"/>
    </row>
    <row r="1569" spans="1:5" ht="12.75" customHeight="1">
      <c r="A1569" s="6" t="s">
        <v>1753</v>
      </c>
      <c r="B1569" s="438">
        <v>140</v>
      </c>
      <c r="C1569" s="1080"/>
      <c r="D1569" s="437"/>
      <c r="E1569" s="260"/>
    </row>
    <row r="1570" spans="1:5" ht="12.75" customHeight="1">
      <c r="A1570" s="6" t="s">
        <v>1756</v>
      </c>
      <c r="B1570" s="438">
        <v>140</v>
      </c>
      <c r="C1570" s="1080"/>
      <c r="D1570" s="437"/>
      <c r="E1570" s="260"/>
    </row>
    <row r="1571" spans="1:5" ht="12.75" customHeight="1">
      <c r="A1571" s="6" t="s">
        <v>1757</v>
      </c>
      <c r="B1571" s="438">
        <v>140</v>
      </c>
      <c r="C1571" s="1080"/>
      <c r="D1571" s="437"/>
      <c r="E1571" s="260"/>
    </row>
    <row r="1572" spans="1:5" ht="12.75" customHeight="1">
      <c r="A1572" s="6" t="s">
        <v>1754</v>
      </c>
      <c r="B1572" s="438">
        <v>140</v>
      </c>
      <c r="C1572" s="1080"/>
      <c r="D1572" s="437"/>
      <c r="E1572" s="260"/>
    </row>
    <row r="1573" spans="1:5" ht="12.75" customHeight="1">
      <c r="A1573" s="6" t="s">
        <v>1758</v>
      </c>
      <c r="B1573" s="438">
        <v>140</v>
      </c>
      <c r="C1573" s="1080"/>
      <c r="D1573" s="437"/>
      <c r="E1573" s="260"/>
    </row>
    <row r="1574" spans="1:5" ht="12.75" customHeight="1">
      <c r="A1574" s="6" t="s">
        <v>1759</v>
      </c>
      <c r="B1574" s="438">
        <v>140</v>
      </c>
      <c r="C1574" s="1080"/>
      <c r="D1574" s="437"/>
      <c r="E1574" s="260"/>
    </row>
    <row r="1575" spans="1:5" ht="12.75" customHeight="1">
      <c r="A1575" s="6" t="s">
        <v>1755</v>
      </c>
      <c r="B1575" s="438">
        <v>140</v>
      </c>
      <c r="C1575" s="1080"/>
      <c r="D1575" s="437"/>
      <c r="E1575" s="260"/>
    </row>
    <row r="1576" spans="1:5" ht="12.75" customHeight="1">
      <c r="A1576" s="6" t="s">
        <v>1760</v>
      </c>
      <c r="B1576" s="438">
        <v>140</v>
      </c>
      <c r="C1576" s="1080"/>
      <c r="D1576" s="437"/>
      <c r="E1576" s="260"/>
    </row>
    <row r="1577" spans="1:5" ht="12.75" customHeight="1">
      <c r="A1577" s="6" t="s">
        <v>1761</v>
      </c>
      <c r="B1577" s="438">
        <v>130</v>
      </c>
      <c r="C1577" s="1080"/>
      <c r="D1577" s="437"/>
      <c r="E1577" s="260"/>
    </row>
    <row r="1578" spans="1:5" ht="12.75" customHeight="1">
      <c r="A1578" s="6" t="s">
        <v>1762</v>
      </c>
      <c r="B1578" s="438">
        <v>130</v>
      </c>
      <c r="C1578" s="1080"/>
      <c r="D1578" s="437"/>
      <c r="E1578" s="260"/>
    </row>
    <row r="1579" spans="1:5" ht="12.75" customHeight="1">
      <c r="A1579" s="6" t="s">
        <v>1763</v>
      </c>
      <c r="B1579" s="438">
        <v>130</v>
      </c>
      <c r="C1579" s="1080"/>
      <c r="D1579" s="437"/>
      <c r="E1579" s="260"/>
    </row>
    <row r="1580" spans="1:5" ht="12.75" customHeight="1">
      <c r="A1580" s="6" t="s">
        <v>1764</v>
      </c>
      <c r="B1580" s="438">
        <v>130</v>
      </c>
      <c r="C1580" s="1080"/>
      <c r="D1580" s="437"/>
      <c r="E1580" s="260"/>
    </row>
    <row r="1581" spans="1:5" ht="12.75" customHeight="1">
      <c r="A1581" s="6" t="s">
        <v>1765</v>
      </c>
      <c r="B1581" s="438">
        <v>130</v>
      </c>
      <c r="C1581" s="1080"/>
      <c r="D1581" s="437"/>
      <c r="E1581" s="260"/>
    </row>
    <row r="1582" spans="1:5" ht="12.75" customHeight="1">
      <c r="A1582" s="6" t="s">
        <v>1766</v>
      </c>
      <c r="B1582" s="438">
        <v>130</v>
      </c>
      <c r="C1582" s="1080"/>
      <c r="D1582" s="437"/>
      <c r="E1582" s="260"/>
    </row>
    <row r="1583" spans="1:5" ht="12.75" customHeight="1">
      <c r="A1583" s="6" t="s">
        <v>1767</v>
      </c>
      <c r="B1583" s="438">
        <v>130</v>
      </c>
      <c r="C1583" s="1080"/>
      <c r="D1583" s="437"/>
      <c r="E1583" s="260"/>
    </row>
    <row r="1584" spans="1:5" ht="12.75" customHeight="1">
      <c r="A1584" s="6" t="s">
        <v>1768</v>
      </c>
      <c r="B1584" s="438">
        <v>130</v>
      </c>
      <c r="C1584" s="1080"/>
      <c r="D1584" s="437"/>
      <c r="E1584" s="260"/>
    </row>
    <row r="1585" spans="1:5" ht="12.75" customHeight="1">
      <c r="A1585" s="6" t="s">
        <v>1769</v>
      </c>
      <c r="B1585" s="438">
        <v>130</v>
      </c>
      <c r="C1585" s="1080"/>
      <c r="D1585" s="437"/>
      <c r="E1585" s="260"/>
    </row>
    <row r="1586" spans="1:5" ht="12.75" customHeight="1">
      <c r="A1586" s="6" t="s">
        <v>1770</v>
      </c>
      <c r="B1586" s="438">
        <v>130</v>
      </c>
      <c r="C1586" s="1080"/>
      <c r="D1586" s="437"/>
      <c r="E1586" s="260"/>
    </row>
    <row r="1587" spans="1:5" ht="12.75" customHeight="1">
      <c r="A1587" s="6" t="s">
        <v>1771</v>
      </c>
      <c r="B1587" s="438">
        <v>130</v>
      </c>
      <c r="C1587" s="1080"/>
      <c r="D1587" s="437"/>
      <c r="E1587" s="260"/>
    </row>
    <row r="1588" spans="1:5" ht="12.75" customHeight="1">
      <c r="A1588" s="6" t="s">
        <v>1772</v>
      </c>
      <c r="B1588" s="438">
        <v>130</v>
      </c>
      <c r="C1588" s="1080"/>
      <c r="D1588" s="437"/>
      <c r="E1588" s="260"/>
    </row>
    <row r="1589" spans="1:5" ht="12.75" customHeight="1">
      <c r="A1589" s="6" t="s">
        <v>1773</v>
      </c>
      <c r="B1589" s="438">
        <v>140</v>
      </c>
      <c r="C1589" s="1080"/>
      <c r="D1589" s="437"/>
      <c r="E1589" s="260"/>
    </row>
    <row r="1590" spans="1:5" ht="12.75" customHeight="1">
      <c r="A1590" s="6" t="s">
        <v>1774</v>
      </c>
      <c r="B1590" s="438">
        <v>140</v>
      </c>
      <c r="C1590" s="1080"/>
      <c r="D1590" s="437"/>
      <c r="E1590" s="260"/>
    </row>
    <row r="1591" spans="1:5" ht="12.75" customHeight="1">
      <c r="A1591" s="6" t="s">
        <v>1776</v>
      </c>
      <c r="B1591" s="438">
        <v>140</v>
      </c>
      <c r="C1591" s="1080"/>
      <c r="D1591" s="437"/>
      <c r="E1591" s="260"/>
    </row>
    <row r="1592" spans="1:5" ht="12.75" customHeight="1">
      <c r="A1592" s="6" t="s">
        <v>1775</v>
      </c>
      <c r="B1592" s="438">
        <v>140</v>
      </c>
      <c r="C1592" s="1080"/>
      <c r="D1592" s="437"/>
      <c r="E1592" s="260"/>
    </row>
    <row r="1593" spans="1:5" ht="12.75" customHeight="1">
      <c r="A1593" s="6" t="s">
        <v>1777</v>
      </c>
      <c r="B1593" s="438">
        <v>170</v>
      </c>
      <c r="C1593" s="1080"/>
      <c r="D1593" s="437"/>
      <c r="E1593" s="260"/>
    </row>
    <row r="1594" spans="1:5" ht="12.75" customHeight="1">
      <c r="A1594" s="6" t="s">
        <v>1778</v>
      </c>
      <c r="B1594" s="438">
        <v>170</v>
      </c>
      <c r="C1594" s="1080"/>
      <c r="D1594" s="437"/>
      <c r="E1594" s="260"/>
    </row>
    <row r="1595" spans="1:5" ht="12.75" customHeight="1">
      <c r="A1595" s="6" t="s">
        <v>1779</v>
      </c>
      <c r="B1595" s="438">
        <v>170</v>
      </c>
      <c r="C1595" s="1080"/>
      <c r="D1595" s="437"/>
      <c r="E1595" s="260"/>
    </row>
    <row r="1596" spans="1:5" ht="12.75" customHeight="1">
      <c r="A1596" s="6" t="s">
        <v>1780</v>
      </c>
      <c r="B1596" s="438">
        <v>170</v>
      </c>
      <c r="C1596" s="1080"/>
      <c r="D1596" s="437"/>
      <c r="E1596" s="260"/>
    </row>
    <row r="1597" spans="1:5" ht="12.75" customHeight="1">
      <c r="A1597" s="6" t="s">
        <v>1781</v>
      </c>
      <c r="B1597" s="438">
        <v>170</v>
      </c>
      <c r="C1597" s="1080"/>
      <c r="D1597" s="437"/>
      <c r="E1597" s="260"/>
    </row>
    <row r="1598" spans="1:5" ht="12.75" customHeight="1">
      <c r="A1598" s="6" t="s">
        <v>1782</v>
      </c>
      <c r="B1598" s="438">
        <v>170</v>
      </c>
      <c r="C1598" s="1080"/>
      <c r="D1598" s="437"/>
      <c r="E1598" s="260"/>
    </row>
    <row r="1599" spans="1:5" ht="12.75" customHeight="1">
      <c r="A1599" s="6" t="s">
        <v>1783</v>
      </c>
      <c r="B1599" s="438">
        <v>170</v>
      </c>
      <c r="C1599" s="1080"/>
      <c r="D1599" s="437"/>
      <c r="E1599" s="260"/>
    </row>
    <row r="1600" spans="1:5" ht="12.75" customHeight="1">
      <c r="A1600" s="6" t="s">
        <v>1784</v>
      </c>
      <c r="B1600" s="438">
        <v>170</v>
      </c>
      <c r="C1600" s="1080"/>
      <c r="D1600" s="437"/>
      <c r="E1600" s="260"/>
    </row>
    <row r="1601" spans="1:5" ht="12.75" customHeight="1">
      <c r="A1601" s="6" t="s">
        <v>1785</v>
      </c>
      <c r="B1601" s="438">
        <v>170</v>
      </c>
      <c r="C1601" s="1080"/>
      <c r="D1601" s="437"/>
      <c r="E1601" s="260"/>
    </row>
    <row r="1602" spans="1:5" ht="12.75" customHeight="1">
      <c r="A1602" s="6" t="s">
        <v>1788</v>
      </c>
      <c r="B1602" s="438">
        <v>360</v>
      </c>
      <c r="C1602" s="1080"/>
      <c r="D1602" s="437"/>
      <c r="E1602" s="260"/>
    </row>
    <row r="1603" spans="1:5" ht="12.75" customHeight="1">
      <c r="A1603" s="6" t="s">
        <v>1789</v>
      </c>
      <c r="B1603" s="438">
        <v>240</v>
      </c>
      <c r="C1603" s="1080"/>
      <c r="D1603" s="437"/>
      <c r="E1603" s="260"/>
    </row>
    <row r="1604" spans="1:5" ht="12.75" customHeight="1">
      <c r="A1604" s="6" t="s">
        <v>1790</v>
      </c>
      <c r="B1604" s="438">
        <v>280</v>
      </c>
      <c r="C1604" s="1080"/>
      <c r="D1604" s="437"/>
      <c r="E1604" s="260"/>
    </row>
    <row r="1605" spans="1:5" ht="12.75" customHeight="1">
      <c r="A1605" s="6" t="s">
        <v>1791</v>
      </c>
      <c r="B1605" s="438">
        <v>320</v>
      </c>
      <c r="C1605" s="1080"/>
      <c r="D1605" s="437"/>
      <c r="E1605" s="260"/>
    </row>
    <row r="1606" spans="1:5" ht="12.75" customHeight="1">
      <c r="A1606" s="6" t="s">
        <v>1792</v>
      </c>
      <c r="B1606" s="438">
        <v>360</v>
      </c>
      <c r="C1606" s="1080"/>
      <c r="D1606" s="437"/>
      <c r="E1606" s="260"/>
    </row>
    <row r="1607" spans="1:5" ht="12.75" customHeight="1">
      <c r="A1607" s="6" t="s">
        <v>1793</v>
      </c>
      <c r="B1607" s="438">
        <v>240</v>
      </c>
      <c r="C1607" s="1080"/>
      <c r="D1607" s="437"/>
      <c r="E1607" s="260"/>
    </row>
    <row r="1608" spans="1:5" ht="12.75" customHeight="1">
      <c r="A1608" s="6" t="s">
        <v>1794</v>
      </c>
      <c r="B1608" s="438">
        <v>280</v>
      </c>
      <c r="C1608" s="1080"/>
      <c r="D1608" s="437"/>
      <c r="E1608" s="260"/>
    </row>
    <row r="1609" spans="1:5" ht="12.75" customHeight="1">
      <c r="A1609" s="6" t="s">
        <v>1795</v>
      </c>
      <c r="B1609" s="438">
        <v>320</v>
      </c>
      <c r="C1609" s="1080"/>
      <c r="D1609" s="437"/>
      <c r="E1609" s="260"/>
    </row>
    <row r="1610" spans="1:5" ht="12.75" customHeight="1">
      <c r="A1610" s="6" t="s">
        <v>1796</v>
      </c>
      <c r="B1610" s="438">
        <v>360</v>
      </c>
      <c r="C1610" s="1080"/>
      <c r="D1610" s="437"/>
      <c r="E1610" s="260"/>
    </row>
    <row r="1611" spans="1:5" ht="12.75" customHeight="1">
      <c r="A1611" s="6" t="s">
        <v>1797</v>
      </c>
      <c r="B1611" s="438">
        <v>210</v>
      </c>
      <c r="C1611" s="1080"/>
      <c r="D1611" s="437"/>
      <c r="E1611" s="260"/>
    </row>
    <row r="1612" spans="1:5" ht="12.75" customHeight="1">
      <c r="A1612" s="6" t="s">
        <v>1798</v>
      </c>
      <c r="B1612" s="438">
        <v>210</v>
      </c>
      <c r="C1612" s="1080"/>
      <c r="D1612" s="437"/>
      <c r="E1612" s="260"/>
    </row>
    <row r="1613" spans="1:5" ht="12.75" customHeight="1">
      <c r="A1613" s="6" t="s">
        <v>1799</v>
      </c>
      <c r="B1613" s="438">
        <v>210</v>
      </c>
      <c r="C1613" s="1080"/>
      <c r="D1613" s="437"/>
      <c r="E1613" s="260"/>
    </row>
    <row r="1614" spans="1:5" ht="12.75" customHeight="1">
      <c r="A1614" s="6" t="s">
        <v>1800</v>
      </c>
      <c r="B1614" s="438">
        <v>210</v>
      </c>
      <c r="C1614" s="1080"/>
      <c r="D1614" s="437"/>
      <c r="E1614" s="260"/>
    </row>
    <row r="1615" spans="1:5" ht="12.75" customHeight="1" thickBot="1">
      <c r="A1615" s="486" t="s">
        <v>1801</v>
      </c>
      <c r="B1615" s="485">
        <v>165</v>
      </c>
      <c r="C1615" s="1081"/>
      <c r="D1615" s="437"/>
      <c r="E1615" s="260"/>
    </row>
  </sheetData>
  <sheetProtection algorithmName="SHA-512" hashValue="cuHdKOIKcmrDGE0jXBqBUWS0ATE+NWbBE1C8Mm+c7P2cR7lOs8MzXlEYQUUZK7GCiX8V4OdLylw/Nq7bNcmykQ==" saltValue="BaG4JEK4oayLymKVWMqT5Q==" spinCount="100000" sheet="1" objects="1" scenarios="1"/>
  <mergeCells count="10">
    <mergeCell ref="C1568:C1615"/>
    <mergeCell ref="C1563:C1567"/>
    <mergeCell ref="C1479:C1562"/>
    <mergeCell ref="C1472:C1478"/>
    <mergeCell ref="E1:E6"/>
    <mergeCell ref="D1:D6"/>
    <mergeCell ref="C464:C1039"/>
    <mergeCell ref="C1040:C1471"/>
    <mergeCell ref="C7:C463"/>
    <mergeCell ref="C2:C6"/>
  </mergeCells>
  <pageMargins left="0.7" right="0.7" top="0.78740157499999996" bottom="0.78740157499999996" header="0.3" footer="0.3"/>
  <pageSetup paperSize="9" orientation="portrait" verticalDpi="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H58"/>
  <sheetViews>
    <sheetView zoomScaleNormal="100" workbookViewId="0">
      <selection activeCell="C28" sqref="C28:C45"/>
    </sheetView>
  </sheetViews>
  <sheetFormatPr defaultColWidth="11.42578125" defaultRowHeight="12.75"/>
  <cols>
    <col min="1" max="1" width="22" style="2" customWidth="1"/>
    <col min="2" max="3" width="31.7109375" style="2" customWidth="1"/>
    <col min="4" max="4" width="43.85546875" style="2" customWidth="1"/>
    <col min="5" max="5" width="44.28515625" style="2" customWidth="1"/>
    <col min="6" max="6" width="21.28515625" style="2" customWidth="1"/>
    <col min="7" max="7" width="22" style="2" customWidth="1"/>
    <col min="8" max="8" width="29.85546875" style="2" customWidth="1"/>
    <col min="9" max="16384" width="11.42578125" style="2"/>
  </cols>
  <sheetData>
    <row r="1" spans="1:8" ht="13.5" thickBot="1"/>
    <row r="2" spans="1:8" ht="30.75" thickBot="1">
      <c r="A2" s="27" t="s">
        <v>1147</v>
      </c>
      <c r="B2" s="28" t="s">
        <v>1151</v>
      </c>
      <c r="C2" s="27" t="s">
        <v>1149</v>
      </c>
      <c r="D2" s="27" t="s">
        <v>1749</v>
      </c>
      <c r="E2" s="27" t="s">
        <v>1694</v>
      </c>
      <c r="F2" s="27" t="s">
        <v>1173</v>
      </c>
      <c r="G2" s="27" t="s">
        <v>1732</v>
      </c>
      <c r="H2" s="27" t="s">
        <v>1733</v>
      </c>
    </row>
    <row r="3" spans="1:8" ht="15.75" thickBot="1">
      <c r="A3" s="1105"/>
      <c r="B3" s="1105"/>
      <c r="C3" s="1105"/>
      <c r="D3" s="1105"/>
      <c r="E3" s="1105"/>
      <c r="F3" s="1105"/>
      <c r="G3" s="1105"/>
      <c r="H3" s="1106"/>
    </row>
    <row r="4" spans="1:8" ht="15">
      <c r="A4" s="22" t="s">
        <v>1146</v>
      </c>
      <c r="B4" s="1102" t="s">
        <v>1172</v>
      </c>
      <c r="C4" s="1102" t="s">
        <v>1148</v>
      </c>
      <c r="D4" s="462" t="str">
        <f>CONCATENATE(A4,$B$4,$C$4)</f>
        <v>ABBC5000SEW</v>
      </c>
      <c r="E4" s="23" t="s">
        <v>1169</v>
      </c>
      <c r="F4" s="23">
        <v>1500</v>
      </c>
      <c r="G4" s="23">
        <v>10000</v>
      </c>
      <c r="H4" s="23" t="s">
        <v>1171</v>
      </c>
    </row>
    <row r="5" spans="1:8" ht="15">
      <c r="A5" s="25" t="s">
        <v>1155</v>
      </c>
      <c r="B5" s="1103"/>
      <c r="C5" s="1103"/>
      <c r="D5" s="463" t="str">
        <f>CONCATENATE(A5,$B$4,$C$4)</f>
        <v>KUKAC5000SEW</v>
      </c>
      <c r="E5" s="26" t="s">
        <v>1169</v>
      </c>
      <c r="F5" s="26">
        <v>1500</v>
      </c>
      <c r="G5" s="26">
        <v>10000</v>
      </c>
      <c r="H5" s="26" t="s">
        <v>1170</v>
      </c>
    </row>
    <row r="6" spans="1:8" ht="15.75" thickBot="1">
      <c r="A6" s="24" t="s">
        <v>1153</v>
      </c>
      <c r="B6" s="1104"/>
      <c r="C6" s="1103"/>
      <c r="D6" s="464" t="str">
        <f>CONCATENATE(A6,$B$4,$C$4)</f>
        <v>FanucC5000SEW</v>
      </c>
      <c r="E6" s="275" t="s">
        <v>1169</v>
      </c>
      <c r="F6" s="275">
        <v>1500</v>
      </c>
      <c r="G6" s="276">
        <v>10000</v>
      </c>
      <c r="H6" s="276" t="s">
        <v>1734</v>
      </c>
    </row>
    <row r="7" spans="1:8" ht="15">
      <c r="A7" s="22" t="s">
        <v>1146</v>
      </c>
      <c r="B7" s="1102" t="s">
        <v>1150</v>
      </c>
      <c r="C7" s="1103"/>
      <c r="D7" s="462" t="str">
        <f>CONCATENATE(A7,$B$7,$C$4)</f>
        <v>ABBC8000SEW</v>
      </c>
      <c r="E7" s="23" t="s">
        <v>1163</v>
      </c>
      <c r="F7" s="23">
        <v>1500</v>
      </c>
      <c r="G7" s="23">
        <v>10000</v>
      </c>
      <c r="H7" s="23" t="s">
        <v>1168</v>
      </c>
    </row>
    <row r="8" spans="1:8" ht="15">
      <c r="A8" s="25" t="s">
        <v>1155</v>
      </c>
      <c r="B8" s="1103"/>
      <c r="C8" s="1103"/>
      <c r="D8" s="463" t="str">
        <f>CONCATENATE(A8,$B$7,$C$4)</f>
        <v>KUKAC8000SEW</v>
      </c>
      <c r="E8" s="26" t="s">
        <v>1163</v>
      </c>
      <c r="F8" s="26">
        <v>1500</v>
      </c>
      <c r="G8" s="26">
        <v>10000</v>
      </c>
      <c r="H8" s="26" t="s">
        <v>1167</v>
      </c>
    </row>
    <row r="9" spans="1:8" ht="15.75" thickBot="1">
      <c r="A9" s="24" t="s">
        <v>1153</v>
      </c>
      <c r="B9" s="1104"/>
      <c r="C9" s="1103"/>
      <c r="D9" s="464" t="str">
        <f>CONCATENATE(A9,$B$7,$C$4)</f>
        <v>FanucC8000SEW</v>
      </c>
      <c r="E9" s="275" t="s">
        <v>1163</v>
      </c>
      <c r="F9" s="275">
        <v>1500</v>
      </c>
      <c r="G9" s="275">
        <v>10000</v>
      </c>
      <c r="H9" s="276" t="s">
        <v>1735</v>
      </c>
    </row>
    <row r="10" spans="1:8" ht="15">
      <c r="A10" s="22" t="s">
        <v>1146</v>
      </c>
      <c r="B10" s="1102" t="s">
        <v>1166</v>
      </c>
      <c r="C10" s="1103"/>
      <c r="D10" s="462" t="str">
        <f>CONCATENATE(A10,$B$10,$C$4)</f>
        <v>ABBC8000 TunnelSEW</v>
      </c>
      <c r="E10" s="23" t="s">
        <v>1163</v>
      </c>
      <c r="F10" s="23">
        <v>1500</v>
      </c>
      <c r="G10" s="23">
        <v>10000</v>
      </c>
      <c r="H10" s="23" t="s">
        <v>1165</v>
      </c>
    </row>
    <row r="11" spans="1:8" ht="15">
      <c r="A11" s="25" t="s">
        <v>1155</v>
      </c>
      <c r="B11" s="1103"/>
      <c r="C11" s="1103"/>
      <c r="D11" s="463" t="str">
        <f>CONCATENATE(A11,$B$10,$C$4)</f>
        <v>KUKAC8000 TunnelSEW</v>
      </c>
      <c r="E11" s="26" t="s">
        <v>1163</v>
      </c>
      <c r="F11" s="26">
        <v>1500</v>
      </c>
      <c r="G11" s="26">
        <v>10000</v>
      </c>
      <c r="H11" s="26" t="s">
        <v>1164</v>
      </c>
    </row>
    <row r="12" spans="1:8" ht="15.75" thickBot="1">
      <c r="A12" s="24" t="s">
        <v>1153</v>
      </c>
      <c r="B12" s="1104"/>
      <c r="C12" s="1103"/>
      <c r="D12" s="464" t="str">
        <f>CONCATENATE(A12,$B$10,$C$4)</f>
        <v>FanucC8000 TunnelSEW</v>
      </c>
      <c r="E12" s="275" t="s">
        <v>1163</v>
      </c>
      <c r="F12" s="275">
        <v>1500</v>
      </c>
      <c r="G12" s="275">
        <v>10000</v>
      </c>
      <c r="H12" s="276" t="s">
        <v>1736</v>
      </c>
    </row>
    <row r="13" spans="1:8" ht="15">
      <c r="A13" s="22" t="s">
        <v>1146</v>
      </c>
      <c r="B13" s="1102" t="s">
        <v>1162</v>
      </c>
      <c r="C13" s="1103"/>
      <c r="D13" s="462" t="str">
        <f>CONCATENATE(A13,$B$13,$C$4)</f>
        <v>ABBX100SEW</v>
      </c>
      <c r="E13" s="23" t="s">
        <v>1159</v>
      </c>
      <c r="F13" s="23">
        <v>2000</v>
      </c>
      <c r="G13" s="23">
        <v>12000</v>
      </c>
      <c r="H13" s="23" t="s">
        <v>1161</v>
      </c>
    </row>
    <row r="14" spans="1:8" ht="15">
      <c r="A14" s="25" t="s">
        <v>1155</v>
      </c>
      <c r="B14" s="1103"/>
      <c r="C14" s="1103"/>
      <c r="D14" s="463" t="str">
        <f>CONCATENATE(A14,$B$13,$C$4)</f>
        <v>KUKAX100SEW</v>
      </c>
      <c r="E14" s="26" t="s">
        <v>1159</v>
      </c>
      <c r="F14" s="26">
        <v>2000</v>
      </c>
      <c r="G14" s="26">
        <v>12000</v>
      </c>
      <c r="H14" s="26" t="s">
        <v>1160</v>
      </c>
    </row>
    <row r="15" spans="1:8" ht="15.75" thickBot="1">
      <c r="A15" s="24" t="s">
        <v>1153</v>
      </c>
      <c r="B15" s="1104"/>
      <c r="C15" s="1103"/>
      <c r="D15" s="465" t="str">
        <f>CONCATENATE(A15,$B$13,$C$4)</f>
        <v>FanucX100SEW</v>
      </c>
      <c r="E15" s="21" t="s">
        <v>1159</v>
      </c>
      <c r="F15" s="21">
        <v>2000</v>
      </c>
      <c r="G15" s="21">
        <v>12000</v>
      </c>
      <c r="H15" s="21" t="s">
        <v>1737</v>
      </c>
    </row>
    <row r="16" spans="1:8" ht="15">
      <c r="A16" s="22" t="s">
        <v>1146</v>
      </c>
      <c r="B16" s="1102" t="s">
        <v>1158</v>
      </c>
      <c r="C16" s="1103"/>
      <c r="D16" s="462" t="str">
        <f>CONCATENATE(A16,$B$16,$C$4)</f>
        <v>ABBX120SEW</v>
      </c>
      <c r="E16" s="23" t="s">
        <v>1157</v>
      </c>
      <c r="F16" s="23">
        <v>2500</v>
      </c>
      <c r="G16" s="23">
        <v>19500</v>
      </c>
      <c r="H16" s="23" t="s">
        <v>1156</v>
      </c>
    </row>
    <row r="17" spans="1:8" ht="15">
      <c r="A17" s="466" t="s">
        <v>1155</v>
      </c>
      <c r="B17" s="1103"/>
      <c r="C17" s="1103"/>
      <c r="D17" s="469" t="str">
        <f t="shared" ref="D17:D18" si="0">CONCATENATE(A17,$B$16,$C$4)</f>
        <v>KUKAX120SEW</v>
      </c>
      <c r="E17" s="26" t="s">
        <v>1746</v>
      </c>
      <c r="F17" s="26"/>
      <c r="G17" s="26"/>
      <c r="H17" s="26"/>
    </row>
    <row r="18" spans="1:8" ht="15.75" thickBot="1">
      <c r="A18" s="24" t="s">
        <v>1153</v>
      </c>
      <c r="B18" s="1104"/>
      <c r="C18" s="1103"/>
      <c r="D18" s="465" t="str">
        <f t="shared" si="0"/>
        <v>FanucX120SEW</v>
      </c>
      <c r="E18" s="21" t="s">
        <v>1746</v>
      </c>
      <c r="F18" s="21"/>
      <c r="G18" s="21"/>
      <c r="H18" s="21"/>
    </row>
    <row r="19" spans="1:8" ht="15">
      <c r="A19" s="22" t="s">
        <v>1146</v>
      </c>
      <c r="B19" s="1102" t="s">
        <v>1747</v>
      </c>
      <c r="C19" s="1103"/>
      <c r="D19" s="470" t="str">
        <f>CONCATENATE(A19,$B$19,$C$4)</f>
        <v>ABBX120 (Doppelzange)SEW</v>
      </c>
      <c r="E19" s="470" t="s">
        <v>1746</v>
      </c>
      <c r="F19" s="470"/>
      <c r="G19" s="470"/>
      <c r="H19" s="470"/>
    </row>
    <row r="20" spans="1:8" ht="15">
      <c r="A20" s="466" t="s">
        <v>1155</v>
      </c>
      <c r="B20" s="1103"/>
      <c r="C20" s="1103"/>
      <c r="D20" s="470" t="str">
        <f t="shared" ref="D20:D21" si="1">CONCATENATE(A20,$B$19,$C$4)</f>
        <v>KUKAX120 (Doppelzange)SEW</v>
      </c>
      <c r="E20" s="470" t="s">
        <v>1152</v>
      </c>
      <c r="F20" s="470">
        <v>2500</v>
      </c>
      <c r="G20" s="470">
        <v>19500</v>
      </c>
      <c r="H20" s="470" t="s">
        <v>1154</v>
      </c>
    </row>
    <row r="21" spans="1:8" ht="15.75" thickBot="1">
      <c r="A21" s="20" t="s">
        <v>1153</v>
      </c>
      <c r="B21" s="1104"/>
      <c r="C21" s="1103"/>
      <c r="D21" s="470" t="str">
        <f t="shared" si="1"/>
        <v>FanucX120 (Doppelzange)SEW</v>
      </c>
      <c r="E21" s="21" t="s">
        <v>1152</v>
      </c>
      <c r="F21" s="21">
        <v>2500</v>
      </c>
      <c r="G21" s="21">
        <v>19500</v>
      </c>
      <c r="H21" s="21" t="s">
        <v>1738</v>
      </c>
    </row>
    <row r="22" spans="1:8" ht="15">
      <c r="A22" s="22" t="s">
        <v>1146</v>
      </c>
      <c r="B22" s="1102" t="s">
        <v>1739</v>
      </c>
      <c r="C22" s="1103"/>
      <c r="D22" s="462" t="str">
        <f t="shared" ref="D22:D24" si="2">CONCATENATE(A22,$B$22,$C$4)</f>
        <v>ABBX125SEW</v>
      </c>
      <c r="E22" s="23" t="s">
        <v>1157</v>
      </c>
      <c r="F22" s="23">
        <v>2500</v>
      </c>
      <c r="G22" s="23">
        <v>19500</v>
      </c>
      <c r="H22" s="26"/>
    </row>
    <row r="23" spans="1:8" ht="15">
      <c r="A23" s="466" t="s">
        <v>1155</v>
      </c>
      <c r="B23" s="1103"/>
      <c r="C23" s="1103"/>
      <c r="D23" s="469" t="str">
        <f t="shared" si="2"/>
        <v>KUKAX125SEW</v>
      </c>
      <c r="E23" s="470" t="s">
        <v>1152</v>
      </c>
      <c r="F23" s="470">
        <v>2500</v>
      </c>
      <c r="G23" s="470">
        <v>19500</v>
      </c>
      <c r="H23" s="470"/>
    </row>
    <row r="24" spans="1:8" ht="15.75" thickBot="1">
      <c r="A24" s="20" t="s">
        <v>1153</v>
      </c>
      <c r="B24" s="1104"/>
      <c r="C24" s="1103"/>
      <c r="D24" s="465" t="str">
        <f t="shared" si="2"/>
        <v>FanucX125SEW</v>
      </c>
      <c r="E24" s="21" t="s">
        <v>1152</v>
      </c>
      <c r="F24" s="21">
        <v>2500</v>
      </c>
      <c r="G24" s="21">
        <v>19500</v>
      </c>
      <c r="H24" s="21"/>
    </row>
    <row r="25" spans="1:8" ht="15">
      <c r="A25" s="22" t="s">
        <v>1146</v>
      </c>
      <c r="B25" s="1103" t="s">
        <v>1748</v>
      </c>
      <c r="C25" s="1103"/>
      <c r="D25" s="23" t="str">
        <f>CONCATENATE(A25,$B$25,$C$4)</f>
        <v>ABBX125 (Doppelzange)SEW</v>
      </c>
      <c r="E25" s="23" t="s">
        <v>1157</v>
      </c>
      <c r="F25" s="23">
        <v>2500</v>
      </c>
      <c r="G25" s="23">
        <v>19500</v>
      </c>
      <c r="H25" s="23"/>
    </row>
    <row r="26" spans="1:8" ht="15">
      <c r="A26" s="466" t="s">
        <v>1155</v>
      </c>
      <c r="B26" s="1103"/>
      <c r="C26" s="1103"/>
      <c r="D26" s="26" t="str">
        <f t="shared" ref="D26:D27" si="3">CONCATENATE(A26,$B$25,$C$4)</f>
        <v>KUKAX125 (Doppelzange)SEW</v>
      </c>
      <c r="E26" s="470" t="s">
        <v>1152</v>
      </c>
      <c r="F26" s="470">
        <v>2500</v>
      </c>
      <c r="G26" s="470">
        <v>19500</v>
      </c>
      <c r="H26" s="470"/>
    </row>
    <row r="27" spans="1:8" ht="15.75" thickBot="1">
      <c r="A27" s="20" t="s">
        <v>1153</v>
      </c>
      <c r="B27" s="1104"/>
      <c r="C27" s="1104"/>
      <c r="D27" s="21" t="str">
        <f t="shared" si="3"/>
        <v>FanucX125 (Doppelzange)SEW</v>
      </c>
      <c r="E27" s="21" t="s">
        <v>1152</v>
      </c>
      <c r="F27" s="21">
        <v>2500</v>
      </c>
      <c r="G27" s="21">
        <v>19500</v>
      </c>
      <c r="H27" s="21"/>
    </row>
    <row r="28" spans="1:8" ht="15">
      <c r="A28" s="22" t="s">
        <v>1146</v>
      </c>
      <c r="B28" s="1102" t="s">
        <v>1172</v>
      </c>
      <c r="C28" s="1107" t="s">
        <v>1693</v>
      </c>
      <c r="D28" s="23" t="str">
        <f>CONCATENATE(A28,$B$28,$C$28)</f>
        <v>ABBC5000Tolomatic</v>
      </c>
      <c r="E28" s="22" t="s">
        <v>1740</v>
      </c>
      <c r="F28" s="23">
        <v>1500</v>
      </c>
      <c r="G28" s="23">
        <v>7560</v>
      </c>
      <c r="H28" s="22" t="s">
        <v>1695</v>
      </c>
    </row>
    <row r="29" spans="1:8" ht="15">
      <c r="A29" s="25" t="s">
        <v>1155</v>
      </c>
      <c r="B29" s="1103"/>
      <c r="C29" s="1108"/>
      <c r="D29" s="26" t="str">
        <f t="shared" ref="D29:D30" si="4">CONCATENATE(A29,$B$28,$C$28)</f>
        <v>KUKAC5000Tolomatic</v>
      </c>
      <c r="E29" s="25" t="s">
        <v>1740</v>
      </c>
      <c r="F29" s="26">
        <v>1500</v>
      </c>
      <c r="G29" s="26">
        <v>7560</v>
      </c>
      <c r="H29" s="25" t="s">
        <v>1696</v>
      </c>
    </row>
    <row r="30" spans="1:8" ht="15.75" thickBot="1">
      <c r="A30" s="24" t="s">
        <v>1153</v>
      </c>
      <c r="B30" s="1104"/>
      <c r="C30" s="1108"/>
      <c r="D30" s="21" t="str">
        <f t="shared" si="4"/>
        <v>FanucC5000Tolomatic</v>
      </c>
      <c r="E30" s="20" t="s">
        <v>1740</v>
      </c>
      <c r="F30" s="21">
        <v>1500</v>
      </c>
      <c r="G30" s="21">
        <v>7560</v>
      </c>
      <c r="H30" s="20">
        <v>28330057</v>
      </c>
    </row>
    <row r="31" spans="1:8" ht="15">
      <c r="A31" s="22" t="s">
        <v>1146</v>
      </c>
      <c r="B31" s="1102" t="s">
        <v>1150</v>
      </c>
      <c r="C31" s="1108"/>
      <c r="D31" s="470" t="str">
        <f>CONCATENATE(A31,$B$31,$C$28)</f>
        <v>ABBC8000Tolomatic</v>
      </c>
      <c r="E31" s="488" t="s">
        <v>1741</v>
      </c>
      <c r="F31" s="23">
        <v>1500</v>
      </c>
      <c r="G31" s="23">
        <v>11100</v>
      </c>
      <c r="H31" s="22">
        <v>28330079</v>
      </c>
    </row>
    <row r="32" spans="1:8" ht="15">
      <c r="A32" s="25" t="s">
        <v>1155</v>
      </c>
      <c r="B32" s="1103"/>
      <c r="C32" s="1108"/>
      <c r="D32" s="26" t="str">
        <f t="shared" ref="D32:D33" si="5">CONCATENATE(A32,$B$31,$C$28)</f>
        <v>KUKAC8000Tolomatic</v>
      </c>
      <c r="E32" s="466" t="s">
        <v>1741</v>
      </c>
      <c r="F32" s="26">
        <v>1500</v>
      </c>
      <c r="G32" s="26">
        <v>11100</v>
      </c>
      <c r="H32" s="25" t="s">
        <v>1742</v>
      </c>
    </row>
    <row r="33" spans="1:8" ht="15.75" thickBot="1">
      <c r="A33" s="24" t="s">
        <v>1153</v>
      </c>
      <c r="B33" s="1104"/>
      <c r="C33" s="1108"/>
      <c r="D33" s="21" t="str">
        <f t="shared" si="5"/>
        <v>FanucC8000Tolomatic</v>
      </c>
      <c r="E33" s="487" t="s">
        <v>1741</v>
      </c>
      <c r="F33" s="275">
        <v>1500</v>
      </c>
      <c r="G33" s="275">
        <v>11100</v>
      </c>
      <c r="H33" s="24">
        <v>28330081</v>
      </c>
    </row>
    <row r="34" spans="1:8" ht="15">
      <c r="A34" s="22" t="s">
        <v>1146</v>
      </c>
      <c r="B34" s="1102" t="s">
        <v>1166</v>
      </c>
      <c r="C34" s="1108"/>
      <c r="D34" s="470" t="str">
        <f>CONCATENATE(A34,$B$34,$C$28)</f>
        <v>ABBC8000 TunnelTolomatic</v>
      </c>
      <c r="E34" s="22" t="s">
        <v>1741</v>
      </c>
      <c r="F34" s="23">
        <v>1500</v>
      </c>
      <c r="G34" s="23">
        <v>11100</v>
      </c>
      <c r="H34" s="22">
        <v>28330034</v>
      </c>
    </row>
    <row r="35" spans="1:8" ht="15">
      <c r="A35" s="25" t="s">
        <v>1155</v>
      </c>
      <c r="B35" s="1103"/>
      <c r="C35" s="1108"/>
      <c r="D35" s="26" t="str">
        <f t="shared" ref="D35:D36" si="6">CONCATENATE(A35,$B$34,$C$28)</f>
        <v>KUKAC8000 TunnelTolomatic</v>
      </c>
      <c r="E35" s="25" t="s">
        <v>1741</v>
      </c>
      <c r="F35" s="26">
        <v>1500</v>
      </c>
      <c r="G35" s="26">
        <v>11100</v>
      </c>
      <c r="H35" s="25">
        <v>28330051</v>
      </c>
    </row>
    <row r="36" spans="1:8" ht="15.75" thickBot="1">
      <c r="A36" s="24" t="s">
        <v>1153</v>
      </c>
      <c r="B36" s="1104"/>
      <c r="C36" s="1108"/>
      <c r="D36" s="21" t="str">
        <f t="shared" si="6"/>
        <v>FanucC8000 TunnelTolomatic</v>
      </c>
      <c r="E36" s="20" t="s">
        <v>1741</v>
      </c>
      <c r="F36" s="21">
        <v>1500</v>
      </c>
      <c r="G36" s="275">
        <v>11100</v>
      </c>
      <c r="H36" s="20">
        <v>28330085</v>
      </c>
    </row>
    <row r="37" spans="1:8" ht="15">
      <c r="A37" s="22" t="s">
        <v>1146</v>
      </c>
      <c r="B37" s="1102" t="s">
        <v>1162</v>
      </c>
      <c r="C37" s="1108"/>
      <c r="D37" s="470" t="str">
        <f>CONCATENATE(A37,$B$37,$C$28)</f>
        <v>ABBX100Tolomatic</v>
      </c>
      <c r="E37" s="22" t="s">
        <v>1743</v>
      </c>
      <c r="F37" s="23">
        <v>2000</v>
      </c>
      <c r="G37" s="23">
        <v>14680</v>
      </c>
      <c r="H37" s="22">
        <v>28440187</v>
      </c>
    </row>
    <row r="38" spans="1:8" ht="15">
      <c r="A38" s="25" t="s">
        <v>1155</v>
      </c>
      <c r="B38" s="1103"/>
      <c r="C38" s="1108"/>
      <c r="D38" s="26" t="str">
        <f t="shared" ref="D38:D39" si="7">CONCATENATE(A38,$B$37,$C$28)</f>
        <v>KUKAX100Tolomatic</v>
      </c>
      <c r="E38" s="25" t="s">
        <v>1743</v>
      </c>
      <c r="F38" s="26">
        <v>2000</v>
      </c>
      <c r="G38" s="26">
        <v>14680</v>
      </c>
      <c r="H38" s="25">
        <v>28440189</v>
      </c>
    </row>
    <row r="39" spans="1:8" ht="15.75" thickBot="1">
      <c r="A39" s="24" t="s">
        <v>1153</v>
      </c>
      <c r="B39" s="1104"/>
      <c r="C39" s="1108"/>
      <c r="D39" s="21" t="str">
        <f t="shared" si="7"/>
        <v>FanucX100Tolomatic</v>
      </c>
      <c r="E39" s="20" t="s">
        <v>1743</v>
      </c>
      <c r="F39" s="21">
        <v>2000</v>
      </c>
      <c r="G39" s="21">
        <v>14680</v>
      </c>
      <c r="H39" s="20">
        <v>28440188</v>
      </c>
    </row>
    <row r="40" spans="1:8" ht="15">
      <c r="A40" s="22" t="s">
        <v>1146</v>
      </c>
      <c r="B40" s="1102" t="s">
        <v>1739</v>
      </c>
      <c r="C40" s="1108"/>
      <c r="D40" s="470" t="str">
        <f>CONCATENATE(A40,$B$40,$C$28)</f>
        <v>ABBX125Tolomatic</v>
      </c>
      <c r="E40" s="22" t="s">
        <v>1744</v>
      </c>
      <c r="F40" s="23">
        <v>2500</v>
      </c>
      <c r="G40" s="23">
        <v>24000</v>
      </c>
      <c r="H40" s="23">
        <v>28440192</v>
      </c>
    </row>
    <row r="41" spans="1:8" ht="15">
      <c r="A41" s="466" t="s">
        <v>1155</v>
      </c>
      <c r="B41" s="1103"/>
      <c r="C41" s="1108"/>
      <c r="D41" s="26" t="str">
        <f t="shared" ref="D41:D42" si="8">CONCATENATE(A41,$B$40,$C$28)</f>
        <v>KUKAX125Tolomatic</v>
      </c>
      <c r="E41" s="25" t="s">
        <v>1744</v>
      </c>
      <c r="F41" s="26">
        <v>2500</v>
      </c>
      <c r="G41" s="26">
        <v>24000</v>
      </c>
      <c r="H41" s="26">
        <v>28440191</v>
      </c>
    </row>
    <row r="42" spans="1:8" ht="15.75" thickBot="1">
      <c r="A42" s="20" t="s">
        <v>1153</v>
      </c>
      <c r="B42" s="1104"/>
      <c r="C42" s="1108"/>
      <c r="D42" s="21" t="str">
        <f t="shared" si="8"/>
        <v>FanucX125Tolomatic</v>
      </c>
      <c r="E42" s="20" t="s">
        <v>1744</v>
      </c>
      <c r="F42" s="21">
        <v>2500</v>
      </c>
      <c r="G42" s="21">
        <v>24000</v>
      </c>
      <c r="H42" s="24">
        <v>28440190</v>
      </c>
    </row>
    <row r="43" spans="1:8" ht="15">
      <c r="A43" s="22" t="s">
        <v>1146</v>
      </c>
      <c r="B43" s="1102" t="s">
        <v>1748</v>
      </c>
      <c r="C43" s="1108"/>
      <c r="D43" s="470" t="str">
        <f>CONCATENATE(A43,$B$43,$C$28)</f>
        <v>ABBX125 (Doppelzange)Tolomatic</v>
      </c>
      <c r="E43" s="22" t="s">
        <v>1745</v>
      </c>
      <c r="F43" s="23">
        <v>2500</v>
      </c>
      <c r="G43" s="23">
        <v>24000</v>
      </c>
      <c r="H43" s="23">
        <v>28440213</v>
      </c>
    </row>
    <row r="44" spans="1:8" ht="15">
      <c r="A44" s="466" t="s">
        <v>1155</v>
      </c>
      <c r="B44" s="1103"/>
      <c r="C44" s="1108"/>
      <c r="D44" s="26" t="str">
        <f t="shared" ref="D44:D45" si="9">CONCATENATE(A44,$B$43,$C$28)</f>
        <v>KUKAX125 (Doppelzange)Tolomatic</v>
      </c>
      <c r="E44" s="25" t="s">
        <v>1745</v>
      </c>
      <c r="F44" s="26">
        <v>2500</v>
      </c>
      <c r="G44" s="26">
        <v>24000</v>
      </c>
      <c r="H44" s="26">
        <v>28440212</v>
      </c>
    </row>
    <row r="45" spans="1:8" ht="15.75" thickBot="1">
      <c r="A45" s="20" t="s">
        <v>1153</v>
      </c>
      <c r="B45" s="1104"/>
      <c r="C45" s="1109"/>
      <c r="D45" s="21" t="str">
        <f t="shared" si="9"/>
        <v>FanucX125 (Doppelzange)Tolomatic</v>
      </c>
      <c r="E45" s="20" t="s">
        <v>1745</v>
      </c>
      <c r="F45" s="21">
        <v>2500</v>
      </c>
      <c r="G45" s="21">
        <v>24000</v>
      </c>
      <c r="H45" s="24">
        <v>28440211</v>
      </c>
    </row>
    <row r="48" spans="1:8" hidden="1"/>
    <row r="49" spans="1:3" hidden="1">
      <c r="A49" s="471"/>
      <c r="B49" s="270"/>
      <c r="C49" s="472"/>
    </row>
    <row r="50" spans="1:3" hidden="1">
      <c r="A50" s="467" t="s">
        <v>1146</v>
      </c>
      <c r="B50" s="271" t="s">
        <v>1172</v>
      </c>
      <c r="C50" s="468" t="s">
        <v>1148</v>
      </c>
    </row>
    <row r="51" spans="1:3" hidden="1">
      <c r="A51" s="467" t="s">
        <v>1155</v>
      </c>
      <c r="B51" s="271" t="s">
        <v>1150</v>
      </c>
      <c r="C51" s="468" t="s">
        <v>1693</v>
      </c>
    </row>
    <row r="52" spans="1:3" hidden="1">
      <c r="A52" s="467" t="s">
        <v>1153</v>
      </c>
      <c r="B52" s="271" t="s">
        <v>1166</v>
      </c>
    </row>
    <row r="53" spans="1:3" hidden="1">
      <c r="B53" s="271" t="s">
        <v>1162</v>
      </c>
    </row>
    <row r="54" spans="1:3" hidden="1">
      <c r="B54" s="271" t="s">
        <v>1158</v>
      </c>
    </row>
    <row r="55" spans="1:3" hidden="1">
      <c r="B55" s="270" t="s">
        <v>1747</v>
      </c>
    </row>
    <row r="56" spans="1:3" hidden="1">
      <c r="B56" s="271" t="s">
        <v>1739</v>
      </c>
    </row>
    <row r="57" spans="1:3" hidden="1">
      <c r="B57" s="270" t="s">
        <v>1748</v>
      </c>
    </row>
    <row r="58" spans="1:3" hidden="1"/>
  </sheetData>
  <sheetProtection algorithmName="SHA-512" hashValue="rB2LBu/B7VCDcKGenSGLPdP5mEEcRjY0RGwkrle/0+ZWg+uiVS4bSc9lCV9p+Ojv5qfxQcrOUPyAFtHJRNXZ6Q==" saltValue="tNoAIDib9JhFRojxustoDg==" spinCount="100000" sheet="1" objects="1" scenarios="1"/>
  <mergeCells count="17">
    <mergeCell ref="B25:B27"/>
    <mergeCell ref="B22:B24"/>
    <mergeCell ref="B40:B42"/>
    <mergeCell ref="A3:H3"/>
    <mergeCell ref="B4:B6"/>
    <mergeCell ref="B43:B45"/>
    <mergeCell ref="B28:B30"/>
    <mergeCell ref="C4:C27"/>
    <mergeCell ref="B7:B9"/>
    <mergeCell ref="B10:B12"/>
    <mergeCell ref="B13:B15"/>
    <mergeCell ref="C28:C45"/>
    <mergeCell ref="B31:B33"/>
    <mergeCell ref="B34:B36"/>
    <mergeCell ref="B37:B39"/>
    <mergeCell ref="B19:B21"/>
    <mergeCell ref="B16:B18"/>
  </mergeCells>
  <pageMargins left="0.7" right="0.7" top="0.78740157499999996" bottom="0.78740157499999996" header="0.3" footer="0.3"/>
  <pageSetup paperSize="9" orientation="portrait"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2">
    <tabColor theme="8" tint="0.59999389629810485"/>
    <pageSetUpPr fitToPage="1"/>
  </sheetPr>
  <dimension ref="A1:W26"/>
  <sheetViews>
    <sheetView zoomScale="55" zoomScaleNormal="55" workbookViewId="0">
      <selection activeCell="Q108" sqref="Q108"/>
    </sheetView>
  </sheetViews>
  <sheetFormatPr defaultColWidth="11.42578125" defaultRowHeight="12.75"/>
  <sheetData>
    <row r="1" spans="1:23" ht="37.5" customHeight="1">
      <c r="A1" s="32" t="s">
        <v>1287</v>
      </c>
    </row>
    <row r="3" spans="1:23">
      <c r="W3" s="4" t="s">
        <v>71</v>
      </c>
    </row>
    <row r="4" spans="1:23" ht="13.5" customHeight="1">
      <c r="W4" s="5" t="s">
        <v>72</v>
      </c>
    </row>
    <row r="5" spans="1:23">
      <c r="W5" s="4" t="s">
        <v>82</v>
      </c>
    </row>
    <row r="6" spans="1:23">
      <c r="W6" s="4" t="s">
        <v>83</v>
      </c>
    </row>
    <row r="7" spans="1:23">
      <c r="W7" s="4" t="s">
        <v>73</v>
      </c>
    </row>
    <row r="8" spans="1:23">
      <c r="W8" s="4" t="s">
        <v>74</v>
      </c>
    </row>
    <row r="9" spans="1:23">
      <c r="W9" s="4"/>
    </row>
    <row r="10" spans="1:23">
      <c r="W10" s="4" t="s">
        <v>75</v>
      </c>
    </row>
    <row r="11" spans="1:23">
      <c r="W11" s="4" t="s">
        <v>76</v>
      </c>
    </row>
    <row r="12" spans="1:23">
      <c r="W12" s="4" t="s">
        <v>77</v>
      </c>
    </row>
    <row r="13" spans="1:23">
      <c r="W13" s="4" t="s">
        <v>78</v>
      </c>
    </row>
    <row r="14" spans="1:23">
      <c r="W14" s="4" t="s">
        <v>79</v>
      </c>
    </row>
    <row r="15" spans="1:23">
      <c r="W15" s="4"/>
    </row>
    <row r="16" spans="1:23">
      <c r="W16" s="4" t="s">
        <v>1144</v>
      </c>
    </row>
    <row r="17" spans="23:23">
      <c r="W17" s="4" t="s">
        <v>1139</v>
      </c>
    </row>
    <row r="18" spans="23:23">
      <c r="W18" s="4" t="s">
        <v>80</v>
      </c>
    </row>
    <row r="19" spans="23:23">
      <c r="W19" s="4" t="s">
        <v>81</v>
      </c>
    </row>
    <row r="20" spans="23:23">
      <c r="W20" s="4" t="s">
        <v>1145</v>
      </c>
    </row>
    <row r="22" spans="23:23">
      <c r="W22" s="4" t="s">
        <v>1138</v>
      </c>
    </row>
    <row r="23" spans="23:23">
      <c r="W23" s="4" t="s">
        <v>1140</v>
      </c>
    </row>
    <row r="24" spans="23:23">
      <c r="W24" s="4" t="s">
        <v>1141</v>
      </c>
    </row>
    <row r="25" spans="23:23">
      <c r="W25" s="4" t="s">
        <v>1142</v>
      </c>
    </row>
    <row r="26" spans="23:23">
      <c r="W26" s="4" t="s">
        <v>1143</v>
      </c>
    </row>
  </sheetData>
  <sheetProtection algorithmName="SHA-512" hashValue="q26UEpkvlpS+DAW5fclyxYHKWGedti5fC0voY4GA3dOmYaFSFMObBlduRjstYLYTB7Qx/nmMlC6LdJMmO/D6bg==" saltValue="yWIo1xjhj/MSXAECymzAMA==" spinCount="100000" sheet="1" objects="1" scenarios="1"/>
  <pageMargins left="0.70866141732283472" right="0.70866141732283472" top="0.78740157480314965" bottom="0.78740157480314965" header="0.31496062992125984" footer="0.31496062992125984"/>
  <pageSetup paperSize="9" scale="38" orientation="landscape" r:id="rId1"/>
  <drawing r:id="rId2"/>
  <legacyDrawing r:id="rId3"/>
  <oleObjects>
    <mc:AlternateContent xmlns:mc="http://schemas.openxmlformats.org/markup-compatibility/2006">
      <mc:Choice Requires="x14">
        <oleObject progId="Document" shapeId="81921" r:id="rId4">
          <objectPr defaultSize="0" r:id="rId5">
            <anchor moveWithCells="1">
              <from>
                <xdr:col>0</xdr:col>
                <xdr:colOff>209550</xdr:colOff>
                <xdr:row>2</xdr:row>
                <xdr:rowOff>19050</xdr:rowOff>
              </from>
              <to>
                <xdr:col>9</xdr:col>
                <xdr:colOff>323850</xdr:colOff>
                <xdr:row>61</xdr:row>
                <xdr:rowOff>38100</xdr:rowOff>
              </to>
            </anchor>
          </objectPr>
        </oleObject>
      </mc:Choice>
      <mc:Fallback>
        <oleObject progId="Document" shapeId="81921"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tabColor theme="8" tint="0.59999389629810485"/>
  </sheetPr>
  <dimension ref="A1:A119"/>
  <sheetViews>
    <sheetView topLeftCell="A84" zoomScale="130" zoomScaleNormal="130" workbookViewId="0">
      <selection activeCell="A122" sqref="A122"/>
    </sheetView>
  </sheetViews>
  <sheetFormatPr defaultColWidth="11.42578125" defaultRowHeight="12.75"/>
  <cols>
    <col min="1" max="1" width="196.140625" customWidth="1"/>
  </cols>
  <sheetData>
    <row r="1" spans="1:1">
      <c r="A1" s="30" t="s">
        <v>1256</v>
      </c>
    </row>
    <row r="3" spans="1:1">
      <c r="A3" s="29" t="s">
        <v>1262</v>
      </c>
    </row>
    <row r="5" spans="1:1">
      <c r="A5" s="29" t="s">
        <v>1257</v>
      </c>
    </row>
    <row r="6" spans="1:1">
      <c r="A6" s="29" t="s">
        <v>1261</v>
      </c>
    </row>
    <row r="8" spans="1:1">
      <c r="A8" s="29" t="s">
        <v>1265</v>
      </c>
    </row>
    <row r="10" spans="1:1">
      <c r="A10" s="29" t="s">
        <v>1255</v>
      </c>
    </row>
    <row r="12" spans="1:1">
      <c r="A12" s="29" t="s">
        <v>1260</v>
      </c>
    </row>
    <row r="14" spans="1:1">
      <c r="A14" s="29" t="s">
        <v>1273</v>
      </c>
    </row>
    <row r="16" spans="1:1">
      <c r="A16" s="29" t="s">
        <v>1266</v>
      </c>
    </row>
    <row r="18" spans="1:1">
      <c r="A18" s="29" t="s">
        <v>1258</v>
      </c>
    </row>
    <row r="20" spans="1:1">
      <c r="A20" s="29" t="s">
        <v>1259</v>
      </c>
    </row>
    <row r="22" spans="1:1">
      <c r="A22" s="29" t="s">
        <v>1263</v>
      </c>
    </row>
    <row r="24" spans="1:1">
      <c r="A24" s="29" t="s">
        <v>1264</v>
      </c>
    </row>
    <row r="26" spans="1:1">
      <c r="A26" t="s">
        <v>1267</v>
      </c>
    </row>
    <row r="28" spans="1:1">
      <c r="A28" s="30" t="s">
        <v>1282</v>
      </c>
    </row>
    <row r="30" spans="1:1" ht="75">
      <c r="A30" s="31" t="s">
        <v>1286</v>
      </c>
    </row>
    <row r="32" spans="1:1">
      <c r="A32" s="29" t="s">
        <v>1283</v>
      </c>
    </row>
    <row r="33" spans="1:1">
      <c r="A33" s="29" t="s">
        <v>1284</v>
      </c>
    </row>
    <row r="34" spans="1:1">
      <c r="A34" s="29" t="s">
        <v>1285</v>
      </c>
    </row>
    <row r="36" spans="1:1">
      <c r="A36" s="30" t="s">
        <v>1288</v>
      </c>
    </row>
    <row r="38" spans="1:1">
      <c r="A38" s="29" t="s">
        <v>1289</v>
      </c>
    </row>
    <row r="39" spans="1:1">
      <c r="A39" s="29" t="s">
        <v>1290</v>
      </c>
    </row>
    <row r="40" spans="1:1">
      <c r="A40" s="29" t="s">
        <v>1291</v>
      </c>
    </row>
    <row r="41" spans="1:1">
      <c r="A41" s="29" t="s">
        <v>1293</v>
      </c>
    </row>
    <row r="42" spans="1:1">
      <c r="A42" s="29" t="s">
        <v>1292</v>
      </c>
    </row>
    <row r="44" spans="1:1">
      <c r="A44" s="30" t="s">
        <v>1295</v>
      </c>
    </row>
    <row r="45" spans="1:1">
      <c r="A45" t="s">
        <v>1294</v>
      </c>
    </row>
    <row r="47" spans="1:1">
      <c r="A47" s="30" t="s">
        <v>1299</v>
      </c>
    </row>
    <row r="48" spans="1:1">
      <c r="A48" t="s">
        <v>1296</v>
      </c>
    </row>
    <row r="49" spans="1:1">
      <c r="A49" t="s">
        <v>1297</v>
      </c>
    </row>
    <row r="50" spans="1:1">
      <c r="A50" t="s">
        <v>1298</v>
      </c>
    </row>
    <row r="52" spans="1:1">
      <c r="A52" s="30" t="s">
        <v>1300</v>
      </c>
    </row>
    <row r="53" spans="1:1">
      <c r="A53" s="29" t="s">
        <v>1301</v>
      </c>
    </row>
    <row r="55" spans="1:1">
      <c r="A55" s="30" t="s">
        <v>1686</v>
      </c>
    </row>
    <row r="56" spans="1:1">
      <c r="A56" s="29" t="s">
        <v>1673</v>
      </c>
    </row>
    <row r="57" spans="1:1">
      <c r="A57" s="29" t="s">
        <v>1303</v>
      </c>
    </row>
    <row r="58" spans="1:1">
      <c r="A58" s="29" t="s">
        <v>1304</v>
      </c>
    </row>
    <row r="59" spans="1:1">
      <c r="A59" s="29" t="s">
        <v>1305</v>
      </c>
    </row>
    <row r="60" spans="1:1">
      <c r="A60" s="29" t="s">
        <v>1306</v>
      </c>
    </row>
    <row r="61" spans="1:1">
      <c r="A61" s="29" t="s">
        <v>1685</v>
      </c>
    </row>
    <row r="62" spans="1:1" ht="25.5">
      <c r="A62" s="257" t="s">
        <v>1668</v>
      </c>
    </row>
    <row r="63" spans="1:1">
      <c r="A63" s="29" t="s">
        <v>1674</v>
      </c>
    </row>
    <row r="65" spans="1:1">
      <c r="A65" s="30" t="s">
        <v>1687</v>
      </c>
    </row>
    <row r="66" spans="1:1">
      <c r="A66" s="257" t="s">
        <v>1688</v>
      </c>
    </row>
    <row r="67" spans="1:1">
      <c r="A67" s="29" t="s">
        <v>1689</v>
      </c>
    </row>
    <row r="68" spans="1:1">
      <c r="A68" s="29" t="s">
        <v>1691</v>
      </c>
    </row>
    <row r="69" spans="1:1">
      <c r="A69" s="29" t="s">
        <v>1692</v>
      </c>
    </row>
    <row r="71" spans="1:1">
      <c r="A71" s="30" t="s">
        <v>1697</v>
      </c>
    </row>
    <row r="72" spans="1:1">
      <c r="A72" s="29" t="s">
        <v>1698</v>
      </c>
    </row>
    <row r="73" spans="1:1">
      <c r="A73" s="29" t="s">
        <v>1701</v>
      </c>
    </row>
    <row r="74" spans="1:1">
      <c r="A74" s="29" t="s">
        <v>1699</v>
      </c>
    </row>
    <row r="75" spans="1:1">
      <c r="A75" s="29" t="s">
        <v>1700</v>
      </c>
    </row>
    <row r="76" spans="1:1">
      <c r="A76" s="29" t="s">
        <v>1706</v>
      </c>
    </row>
    <row r="77" spans="1:1">
      <c r="A77" s="29" t="s">
        <v>1707</v>
      </c>
    </row>
    <row r="79" spans="1:1">
      <c r="A79" s="30" t="s">
        <v>1709</v>
      </c>
    </row>
    <row r="81" spans="1:1">
      <c r="A81" s="29" t="s">
        <v>1710</v>
      </c>
    </row>
    <row r="82" spans="1:1">
      <c r="A82" t="s">
        <v>1711</v>
      </c>
    </row>
    <row r="83" spans="1:1">
      <c r="A83" s="29" t="s">
        <v>1712</v>
      </c>
    </row>
    <row r="85" spans="1:1">
      <c r="A85" s="30" t="s">
        <v>1891</v>
      </c>
    </row>
    <row r="87" spans="1:1">
      <c r="A87" t="s">
        <v>1892</v>
      </c>
    </row>
    <row r="89" spans="1:1">
      <c r="A89" s="30" t="s">
        <v>1896</v>
      </c>
    </row>
    <row r="91" spans="1:1">
      <c r="A91" s="29" t="s">
        <v>1726</v>
      </c>
    </row>
    <row r="92" spans="1:1">
      <c r="A92" s="29" t="s">
        <v>1802</v>
      </c>
    </row>
    <row r="93" spans="1:1">
      <c r="A93" s="29" t="s">
        <v>1721</v>
      </c>
    </row>
    <row r="94" spans="1:1">
      <c r="A94" s="29" t="s">
        <v>1803</v>
      </c>
    </row>
    <row r="95" spans="1:1">
      <c r="A95" s="29" t="s">
        <v>1727</v>
      </c>
    </row>
    <row r="96" spans="1:1">
      <c r="A96" s="29" t="s">
        <v>1728</v>
      </c>
    </row>
    <row r="97" spans="1:1">
      <c r="A97" s="29" t="s">
        <v>1729</v>
      </c>
    </row>
    <row r="98" spans="1:1">
      <c r="A98" t="s">
        <v>1720</v>
      </c>
    </row>
    <row r="99" spans="1:1">
      <c r="A99" t="s">
        <v>1890</v>
      </c>
    </row>
    <row r="100" spans="1:1">
      <c r="A100" s="29" t="s">
        <v>1894</v>
      </c>
    </row>
    <row r="101" spans="1:1">
      <c r="A101" s="29" t="s">
        <v>1895</v>
      </c>
    </row>
    <row r="103" spans="1:1">
      <c r="A103" s="30" t="s">
        <v>1897</v>
      </c>
    </row>
    <row r="105" spans="1:1">
      <c r="A105" t="s">
        <v>1898</v>
      </c>
    </row>
    <row r="106" spans="1:1">
      <c r="A106" t="s">
        <v>1899</v>
      </c>
    </row>
    <row r="107" spans="1:1">
      <c r="A107" t="s">
        <v>1900</v>
      </c>
    </row>
    <row r="109" spans="1:1">
      <c r="A109" s="30" t="s">
        <v>1901</v>
      </c>
    </row>
    <row r="111" spans="1:1">
      <c r="A111" t="s">
        <v>1902</v>
      </c>
    </row>
    <row r="113" spans="1:1">
      <c r="A113" s="30" t="s">
        <v>1903</v>
      </c>
    </row>
    <row r="114" spans="1:1">
      <c r="A114" s="29" t="s">
        <v>1904</v>
      </c>
    </row>
    <row r="116" spans="1:1">
      <c r="A116" s="30" t="s">
        <v>1906</v>
      </c>
    </row>
    <row r="117" spans="1:1">
      <c r="A117" s="29" t="s">
        <v>1908</v>
      </c>
    </row>
    <row r="118" spans="1:1">
      <c r="A118" s="29" t="s">
        <v>1907</v>
      </c>
    </row>
    <row r="119" spans="1:1">
      <c r="A119" s="29" t="s">
        <v>1915</v>
      </c>
    </row>
  </sheetData>
  <sheetProtection algorithmName="SHA-512" hashValue="3HokxJewRdHmW1/l6HhVgqneshZyDNjX9rsTAOyVwPU6bnX3IjKjnfeRJQpZNsE1NGj4RhDWU0fm3cKDDvfJbA==" saltValue="dj7NPdv8GlLtVVLqynKlvQ==" spinCount="100000" sheet="1" objects="1" scenarios="1"/>
  <pageMargins left="0.7" right="0.7" top="0.78740157499999996" bottom="0.78740157499999996" header="0.3" footer="0.3"/>
  <pageSetup paperSize="9" orientation="portrait"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3F05C0FE0B4A9D41A6AD1B4073A2D5E9" ma:contentTypeVersion="21" ma:contentTypeDescription="Ein neues Dokument erstellen." ma:contentTypeScope="" ma:versionID="56c096f313383c770a43ffa606c50630">
  <xsd:schema xmlns:xsd="http://www.w3.org/2001/XMLSchema" xmlns:xs="http://www.w3.org/2001/XMLSchema" xmlns:p="http://schemas.microsoft.com/office/2006/metadata/properties" xmlns:ns2="e0032969-7d4d-4b5d-92b8-c1266a370265" xmlns:ns3="3d6bdf56-e953-4d0f-b7de-375e4929effc" targetNamespace="http://schemas.microsoft.com/office/2006/metadata/properties" ma:root="true" ma:fieldsID="24592658009fcbc14f2dc79ce12c2be2" ns2:_="" ns3:_="">
    <xsd:import namespace="e0032969-7d4d-4b5d-92b8-c1266a370265"/>
    <xsd:import namespace="3d6bdf56-e953-4d0f-b7de-375e4929effc"/>
    <xsd:element name="properties">
      <xsd:complexType>
        <xsd:sequence>
          <xsd:element name="documentManagement">
            <xsd:complexType>
              <xsd:all>
                <xsd:element ref="ns2:ia170d49bd5b4e6f9ffa0d42bfc0c0e5" minOccurs="0"/>
                <xsd:element ref="ns2:TaxCatchAll" minOccurs="0"/>
                <xsd:element ref="ns2:TaxCatchAllLabel" minOccurs="0"/>
                <xsd:element ref="ns2:i0f84bba906045b4af568ee102a52dcb" minOccurs="0"/>
                <xsd:element ref="ns2:RevIMDeletionDate" minOccurs="0"/>
                <xsd:element ref="ns2:RevIMEventDate" minOccurs="0"/>
                <xsd:element ref="ns2:RevIMComments" minOccurs="0"/>
                <xsd:element ref="ns2:RevIMDocumentOwner" minOccurs="0"/>
                <xsd:element ref="ns2:RevIMExtends" minOccurs="0"/>
                <xsd:element ref="ns2:_dlc_DocId" minOccurs="0"/>
                <xsd:element ref="ns2:_dlc_DocIdUrl" minOccurs="0"/>
                <xsd:element ref="ns2:_dlc_DocIdPersistId" minOccurs="0"/>
                <xsd:element ref="ns3:HervorgehobenerInhalt" minOccurs="0"/>
                <xsd:element ref="ns3:Fahrzeugprojekt" minOccurs="0"/>
                <xsd:element ref="ns3:Gewerk"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2:SharedWithUsers" minOccurs="0"/>
                <xsd:element ref="ns2:SharedWithDetails" minOccurs="0"/>
                <xsd:element ref="ns3:lcf76f155ced4ddcb4097134ff3c332f"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0032969-7d4d-4b5d-92b8-c1266a370265" elementFormDefault="qualified">
    <xsd:import namespace="http://schemas.microsoft.com/office/2006/documentManagement/types"/>
    <xsd:import namespace="http://schemas.microsoft.com/office/infopath/2007/PartnerControls"/>
    <xsd:element name="ia170d49bd5b4e6f9ffa0d42bfc0c0e5" ma:index="8" nillable="true" ma:taxonomy="true" ma:internalName="ia170d49bd5b4e6f9ffa0d42bfc0c0e5" ma:taxonomyFieldName="LegalHoldTag" ma:displayName="LegalHold" ma:fieldId="{2a170d49-bd5b-4e6f-9ffa-0d42bfc0c0e5}" ma:taxonomyMulti="true" ma:sspId="d35d9ec1-ff0e-4daf-94ff-594c76aa1822" ma:termSetId="1d36a6df-4193-45ed-b3bc-3ba9643c5e0d" ma:anchorId="00000000-0000-0000-0000-000000000000" ma:open="false" ma:isKeyword="false">
      <xsd:complexType>
        <xsd:sequence>
          <xsd:element ref="pc:Terms" minOccurs="0" maxOccurs="1"/>
        </xsd:sequence>
      </xsd:complexType>
    </xsd:element>
    <xsd:element name="TaxCatchAll" ma:index="9" nillable="true" ma:displayName="Taxonomy Catch All Column" ma:hidden="true" ma:list="{6df5209b-5176-4829-9f6d-2fc05dec56ea}" ma:internalName="TaxCatchAll" ma:showField="CatchAllData"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TaxCatchAllLabel" ma:index="10" nillable="true" ma:displayName="Taxonomy Catch All Column1" ma:hidden="true" ma:list="{6df5209b-5176-4829-9f6d-2fc05dec56ea}" ma:internalName="TaxCatchAllLabel" ma:readOnly="true" ma:showField="CatchAllDataLabel" ma:web="e0032969-7d4d-4b5d-92b8-c1266a370265">
      <xsd:complexType>
        <xsd:complexContent>
          <xsd:extension base="dms:MultiChoiceLookup">
            <xsd:sequence>
              <xsd:element name="Value" type="dms:Lookup" maxOccurs="unbounded" minOccurs="0" nillable="true"/>
            </xsd:sequence>
          </xsd:extension>
        </xsd:complexContent>
      </xsd:complexType>
    </xsd:element>
    <xsd:element name="i0f84bba906045b4af568ee102a52dcb" ma:index="13" nillable="true" ma:taxonomy="true" ma:internalName="i0f84bba906045b4af568ee102a52dcb" ma:taxonomyFieldName="RevIMBCS" ma:displayName="KSU Klasse" ma:readOnly="true" ma:default="2;#7.1 Produktionsplanung|0b1244b0-82f9-4618-8d99-d108866581f3" ma:fieldId="{20f84bba-9060-45b4-af56-8ee102a52dcb}" ma:sspId="d35d9ec1-ff0e-4daf-94ff-594c76aa1822" ma:termSetId="83f400d6-6f53-40a3-8fd2-b80b61df545c" ma:anchorId="00000000-0000-0000-0000-000000000000" ma:open="false" ma:isKeyword="false">
      <xsd:complexType>
        <xsd:sequence>
          <xsd:element ref="pc:Terms" minOccurs="0" maxOccurs="1"/>
        </xsd:sequence>
      </xsd:complexType>
    </xsd:element>
    <xsd:element name="RevIMDeletionDate" ma:index="14" nillable="true" ma:displayName="Löschdatum" ma:description="Deletion Date" ma:format="DateOnly" ma:internalName="RevIMDeletionDate" ma:readOnly="true">
      <xsd:simpleType>
        <xsd:restriction base="dms:DateTime"/>
      </xsd:simpleType>
    </xsd:element>
    <xsd:element name="RevIMEventDate" ma:index="15" nillable="true" ma:displayName="Ereignisdatum" ma:description="Event Date" ma:format="DateOnly" ma:internalName="RevIMEventDate" ma:readOnly="true">
      <xsd:simpleType>
        <xsd:restriction base="dms:DateTime"/>
      </xsd:simpleType>
    </xsd:element>
    <xsd:element name="RevIMComments" ma:index="16" nillable="true" ma:displayName="Ereigniskommentar" ma:internalName="RevIMComments" ma:readOnly="true">
      <xsd:simpleType>
        <xsd:restriction base="dms:Note">
          <xsd:maxLength value="255"/>
        </xsd:restriction>
      </xsd:simpleType>
    </xsd:element>
    <xsd:element name="RevIMDocumentOwner" ma:index="17" nillable="true" ma:displayName="Unterlagenverantwortlicher" ma:list="UserInfo" ma:internalName="RevIMDocumentOwne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evIMExtends" ma:index="18" nillable="true" ma:displayName="RevIMExtends" ma:hidden="true" ma:internalName="RevIMExtends" ma:readOnly="true">
      <xsd:simpleType>
        <xsd:restriction base="dms:Note"/>
      </xsd:simpleType>
    </xsd:element>
    <xsd:element name="_dlc_DocId" ma:index="19" nillable="true" ma:displayName="Wert der Dokument-ID" ma:description="Der Wert der diesem Element zugewiesenen Dokument-ID." ma:indexed="true" ma:internalName="_dlc_DocId" ma:readOnly="true">
      <xsd:simpleType>
        <xsd:restriction base="dms:Text"/>
      </xsd:simpleType>
    </xsd:element>
    <xsd:element name="_dlc_DocIdUrl" ma:index="20" nillable="true" ma:displayName="Dokument-ID" ma:description="Permanenter Hyperlink zu diesem Dok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1" nillable="true" ma:displayName="Beständige ID" ma:description="ID beim Hinzufügen beibehalten." ma:hidden="true" ma:internalName="_dlc_DocIdPersistId" ma:readOnly="true">
      <xsd:simpleType>
        <xsd:restriction base="dms:Boolean"/>
      </xsd:simpleType>
    </xsd:element>
    <xsd:element name="SharedWithUsers" ma:index="31"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2" nillable="true" ma:displayName="Freigegeben für -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6bdf56-e953-4d0f-b7de-375e4929effc" elementFormDefault="qualified">
    <xsd:import namespace="http://schemas.microsoft.com/office/2006/documentManagement/types"/>
    <xsd:import namespace="http://schemas.microsoft.com/office/infopath/2007/PartnerControls"/>
    <xsd:element name="HervorgehobenerInhalt" ma:index="22" nillable="true" ma:displayName="Hervorgehobener Inhalt" ma:format="Dropdown" ma:internalName="HervorgehobenerInhalt">
      <xsd:simpleType>
        <xsd:restriction base="dms:Choice">
          <xsd:enumeration value="Organigramm"/>
          <xsd:enumeration value="Terminplan"/>
          <xsd:enumeration value="Protokoll"/>
          <xsd:enumeration value="Projektbericht"/>
        </xsd:restriction>
      </xsd:simpleType>
    </xsd:element>
    <xsd:element name="Fahrzeugprojekt" ma:index="23" nillable="true" ma:displayName="Fahrzeugprojekt" ma:default="VW336/3ME_K" ma:format="Dropdown" ma:internalName="Fahrzeugprojekt">
      <xsd:simpleType>
        <xsd:restriction base="dms:Choice">
          <xsd:enumeration value="VW336/3ME_K"/>
        </xsd:restriction>
      </xsd:simpleType>
    </xsd:element>
    <xsd:element name="Gewerk" ma:index="24" nillable="true" ma:displayName="Gewerk" ma:format="Dropdown" ma:internalName="Gewerk">
      <xsd:simpleType>
        <xsd:restriction base="dms:Choice">
          <xsd:enumeration value="UB1"/>
          <xsd:enumeration value="UB2"/>
          <xsd:enumeration value="ST"/>
          <xsd:enumeration value="AB"/>
          <xsd:enumeration value="Türen"/>
          <xsd:enumeration value="MABT Finish"/>
          <xsd:enumeration value="Logistik"/>
          <xsd:enumeration value="Frontklappe"/>
          <xsd:enumeration value="Heckklappe"/>
        </xsd:restriction>
      </xsd:simpleType>
    </xsd:element>
    <xsd:element name="MediaServiceMetadata" ma:index="25" nillable="true" ma:displayName="MediaServiceMetadata" ma:hidden="true" ma:internalName="MediaServiceMetadata" ma:readOnly="true">
      <xsd:simpleType>
        <xsd:restriction base="dms:Note"/>
      </xsd:simpleType>
    </xsd:element>
    <xsd:element name="MediaServiceFastMetadata" ma:index="26" nillable="true" ma:displayName="MediaServiceFastMetadata" ma:hidden="true" ma:internalName="MediaServiceFastMetadata" ma:readOnly="true">
      <xsd:simpleType>
        <xsd:restriction base="dms:Note"/>
      </xsd:simpleType>
    </xsd:element>
    <xsd:element name="MediaServiceAutoTags" ma:index="27" nillable="true" ma:displayName="Tags" ma:internalName="MediaServiceAutoTags" ma:readOnly="true">
      <xsd:simpleType>
        <xsd:restriction base="dms:Text"/>
      </xsd:simpleType>
    </xsd:element>
    <xsd:element name="MediaServiceOCR" ma:index="28" nillable="true" ma:displayName="Extracted Text" ma:internalName="MediaServiceOCR" ma:readOnly="true">
      <xsd:simpleType>
        <xsd:restriction base="dms:Note">
          <xsd:maxLength value="255"/>
        </xsd:restriction>
      </xsd:simpleType>
    </xsd:element>
    <xsd:element name="MediaServiceGenerationTime" ma:index="29" nillable="true" ma:displayName="MediaServiceGenerationTime" ma:hidden="true" ma:internalName="MediaServiceGenerationTime" ma:readOnly="true">
      <xsd:simpleType>
        <xsd:restriction base="dms:Text"/>
      </xsd:simpleType>
    </xsd:element>
    <xsd:element name="MediaServiceEventHashCode" ma:index="30" nillable="true" ma:displayName="MediaServiceEventHashCode" ma:hidden="true" ma:internalName="MediaServiceEventHashCode" ma:readOnly="true">
      <xsd:simpleType>
        <xsd:restriction base="dms:Text"/>
      </xsd:simpleType>
    </xsd:element>
    <xsd:element name="lcf76f155ced4ddcb4097134ff3c332f" ma:index="34" nillable="true" ma:taxonomy="true" ma:internalName="lcf76f155ced4ddcb4097134ff3c332f" ma:taxonomyFieldName="MediaServiceImageTags" ma:displayName="Bildmarkierungen" ma:readOnly="false" ma:fieldId="{5cf76f15-5ced-4ddc-b409-7134ff3c332f}" ma:taxonomyMulti="true" ma:sspId="d35d9ec1-ff0e-4daf-94ff-594c76aa1822"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p:properties xmlns:p="http://schemas.microsoft.com/office/2006/metadata/properties" xmlns:xsi="http://www.w3.org/2001/XMLSchema-instance" xmlns:pc="http://schemas.microsoft.com/office/infopath/2007/PartnerControls">
  <documentManagement>
    <TaxCatchAll xmlns="e0032969-7d4d-4b5d-92b8-c1266a370265">
      <Value>2</Value>
    </TaxCatchAll>
    <RevIMDocumentOwner xmlns="e0032969-7d4d-4b5d-92b8-c1266a370265">
      <UserInfo>
        <DisplayName/>
        <AccountId xsi:nil="true"/>
        <AccountType/>
      </UserInfo>
    </RevIMDocumentOwner>
    <i0f84bba906045b4af568ee102a52dcb xmlns="e0032969-7d4d-4b5d-92b8-c1266a370265">
      <Terms xmlns="http://schemas.microsoft.com/office/infopath/2007/PartnerControls">
        <TermInfo xmlns="http://schemas.microsoft.com/office/infopath/2007/PartnerControls">
          <TermName xmlns="http://schemas.microsoft.com/office/infopath/2007/PartnerControls">7.1 Production planning</TermName>
          <TermId xmlns="http://schemas.microsoft.com/office/infopath/2007/PartnerControls">0b1244b0-82f9-4618-8d99-d108866581f3</TermId>
        </TermInfo>
      </Terms>
    </i0f84bba906045b4af568ee102a52dcb>
    <RevIMEventDate xmlns="e0032969-7d4d-4b5d-92b8-c1266a370265" xsi:nil="true"/>
    <RevIMComments xmlns="e0032969-7d4d-4b5d-92b8-c1266a370265" xsi:nil="true"/>
    <RevIMDeletionDate xmlns="e0032969-7d4d-4b5d-92b8-c1266a370265">2057-07-10T07:00:55+00:00</RevIMDeletionDate>
    <RevIMExtends xmlns="e0032969-7d4d-4b5d-92b8-c1266a370265">{"KSUClass":"0b1244b0-82f9-4618-8d99-d108866581f3"}</RevIMExtends>
    <Gewerk xmlns="3d6bdf56-e953-4d0f-b7de-375e4929effc" xsi:nil="true"/>
    <ia170d49bd5b4e6f9ffa0d42bfc0c0e5 xmlns="e0032969-7d4d-4b5d-92b8-c1266a370265">
      <Terms xmlns="http://schemas.microsoft.com/office/infopath/2007/PartnerControls"/>
    </ia170d49bd5b4e6f9ffa0d42bfc0c0e5>
    <Fahrzeugprojekt xmlns="3d6bdf56-e953-4d0f-b7de-375e4929effc">VW336/3ME_K</Fahrzeugprojekt>
    <HervorgehobenerInhalt xmlns="3d6bdf56-e953-4d0f-b7de-375e4929effc" xsi:nil="true"/>
    <_dlc_DocId xmlns="e0032969-7d4d-4b5d-92b8-c1266a370265">ZFCP6YVX3T45-707447164-7470</_dlc_DocId>
    <_dlc_DocIdUrl xmlns="e0032969-7d4d-4b5d-92b8-c1266a370265">
      <Url>https://volkswagengroup.sharepoint.com/sites/VW336_3_ME/_layouts/15/DocIdRedir.aspx?ID=ZFCP6YVX3T45-707447164-7470</Url>
      <Description>ZFCP6YVX3T45-707447164-7470</Description>
    </_dlc_DocIdUrl>
    <lcf76f155ced4ddcb4097134ff3c332f xmlns="3d6bdf56-e953-4d0f-b7de-375e4929effc">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6BBD1D68-3E2B-4F4D-A28B-29DBC9C904E0}">
  <ds:schemaRefs>
    <ds:schemaRef ds:uri="http://schemas.microsoft.com/sharepoint/v3/contenttype/forms"/>
  </ds:schemaRefs>
</ds:datastoreItem>
</file>

<file path=customXml/itemProps2.xml><?xml version="1.0" encoding="utf-8"?>
<ds:datastoreItem xmlns:ds="http://schemas.openxmlformats.org/officeDocument/2006/customXml" ds:itemID="{1D0E2C07-7114-401E-940B-4EA08CD8584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0032969-7d4d-4b5d-92b8-c1266a370265"/>
    <ds:schemaRef ds:uri="3d6bdf56-e953-4d0f-b7de-375e4929eff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AF3DBF7-3153-463F-82F5-DAC5E8565A4A}">
  <ds:schemaRefs>
    <ds:schemaRef ds:uri="http://schemas.microsoft.com/sharepoint/events"/>
  </ds:schemaRefs>
</ds:datastoreItem>
</file>

<file path=customXml/itemProps4.xml><?xml version="1.0" encoding="utf-8"?>
<ds:datastoreItem xmlns:ds="http://schemas.openxmlformats.org/officeDocument/2006/customXml" ds:itemID="{3DC1DDE7-602D-4300-8315-435F3A980C63}">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http://purl.org/dc/terms/"/>
    <ds:schemaRef ds:uri="http://www.w3.org/XML/1998/namespace"/>
    <ds:schemaRef ds:uri="http://purl.org/dc/dcmitype/"/>
    <ds:schemaRef ds:uri="e0032969-7d4d-4b5d-92b8-c1266a370265"/>
    <ds:schemaRef ds:uri="3d6bdf56-e953-4d0f-b7de-375e4929effc"/>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Planilhas</vt:lpstr>
      </vt:variant>
      <vt:variant>
        <vt:i4>7</vt:i4>
      </vt:variant>
      <vt:variant>
        <vt:lpstr>Intervalos nomeados</vt:lpstr>
      </vt:variant>
      <vt:variant>
        <vt:i4>3</vt:i4>
      </vt:variant>
    </vt:vector>
  </HeadingPairs>
  <TitlesOfParts>
    <vt:vector size="10" baseType="lpstr">
      <vt:lpstr>Blatt 0</vt:lpstr>
      <vt:lpstr>Blatt_1_1220R01</vt:lpstr>
      <vt:lpstr>Punktplan LTVR_1_1220R01</vt:lpstr>
      <vt:lpstr>Materialliste</vt:lpstr>
      <vt:lpstr>Motordaten</vt:lpstr>
      <vt:lpstr>Hinweise (Notes)</vt:lpstr>
      <vt:lpstr>Änderungshistorie</vt:lpstr>
      <vt:lpstr>'Blatt 0'!Area_de_impressao</vt:lpstr>
      <vt:lpstr>Blatt_1_1220R01!Area_de_impressao</vt:lpstr>
      <vt:lpstr>'Punktplan LTVR_1_1220R01'!Area_de_impressao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Punktplan</dc:title>
  <dc:creator>thomas.noack@volkswagen.de</dc:creator>
  <dc:description>Neue Erkenntnisse zum Schweißen höchstfester Bleche wurden eingearbeitet. Ein neues Blatt mit den Startparametern für Blechbuckelschweißen, Crashrohrschweißen und Stoßpunkten wurde hinzugefügt</dc:description>
  <cp:lastModifiedBy>Manoel Silva</cp:lastModifiedBy>
  <cp:lastPrinted>2021-02-10T14:31:17Z</cp:lastPrinted>
  <dcterms:created xsi:type="dcterms:W3CDTF">1998-02-24T17:42:36Z</dcterms:created>
  <dcterms:modified xsi:type="dcterms:W3CDTF">2023-07-10T20:53:16Z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Version">
    <vt:lpwstr>V06</vt:lpwstr>
  </property>
  <property fmtid="{D5CDD505-2E9C-101B-9397-08002B2CF9AE}" pid="3" name="_NewReviewCycle">
    <vt:lpwstr/>
  </property>
  <property fmtid="{D5CDD505-2E9C-101B-9397-08002B2CF9AE}" pid="4" name="ContentTypeId">
    <vt:lpwstr>0x0101003F05C0FE0B4A9D41A6AD1B4073A2D5E9</vt:lpwstr>
  </property>
  <property fmtid="{D5CDD505-2E9C-101B-9397-08002B2CF9AE}" pid="5" name="RevIMBCS">
    <vt:lpwstr>2;#7.1 Production planning|0b1244b0-82f9-4618-8d99-d108866581f3</vt:lpwstr>
  </property>
  <property fmtid="{D5CDD505-2E9C-101B-9397-08002B2CF9AE}" pid="6" name="LegalHoldTag">
    <vt:lpwstr/>
  </property>
  <property fmtid="{D5CDD505-2E9C-101B-9397-08002B2CF9AE}" pid="7" name="Order">
    <vt:r8>296000</vt:r8>
  </property>
  <property fmtid="{D5CDD505-2E9C-101B-9397-08002B2CF9AE}" pid="8" name="xd_Signature">
    <vt:bool>false</vt:bool>
  </property>
  <property fmtid="{D5CDD505-2E9C-101B-9397-08002B2CF9AE}" pid="9" name="xd_ProgID">
    <vt:lpwstr/>
  </property>
  <property fmtid="{D5CDD505-2E9C-101B-9397-08002B2CF9AE}" pid="10" name="TriggerFlowInfo">
    <vt:lpwstr/>
  </property>
  <property fmtid="{D5CDD505-2E9C-101B-9397-08002B2CF9AE}" pid="11" name="_SourceUrl">
    <vt:lpwstr/>
  </property>
  <property fmtid="{D5CDD505-2E9C-101B-9397-08002B2CF9AE}" pid="12" name="_SharedFileIndex">
    <vt:lpwstr/>
  </property>
  <property fmtid="{D5CDD505-2E9C-101B-9397-08002B2CF9AE}" pid="13" name="ComplianceAssetId">
    <vt:lpwstr/>
  </property>
  <property fmtid="{D5CDD505-2E9C-101B-9397-08002B2CF9AE}" pid="14" name="TemplateUrl">
    <vt:lpwstr/>
  </property>
  <property fmtid="{D5CDD505-2E9C-101B-9397-08002B2CF9AE}" pid="15" name="_ExtendedDescription">
    <vt:lpwstr/>
  </property>
  <property fmtid="{D5CDD505-2E9C-101B-9397-08002B2CF9AE}" pid="16" name="_dlc_DocIdItemGuid">
    <vt:lpwstr>cbd02c15-adf2-41ca-8ee0-d6ad6b4c6064</vt:lpwstr>
  </property>
</Properties>
</file>