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R\"/>
    </mc:Choice>
  </mc:AlternateContent>
  <bookViews>
    <workbookView xWindow="0" yWindow="0" windowWidth="28800" windowHeight="12435" tabRatio="798" activeTab="1"/>
  </bookViews>
  <sheets>
    <sheet name="Blatt 0" sheetId="1" r:id="rId1"/>
    <sheet name="Blatt_1_1370R01" sheetId="38" r:id="rId2"/>
    <sheet name="Punktplan LTVR_3_13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LTVR_3_1370R01'!$M$19:$M$32</definedName>
    <definedName name="_xlnm.Print_Area" localSheetId="0">'Blatt 0'!$A$1:$AK$60</definedName>
    <definedName name="_xlnm.Print_Area" localSheetId="1">Blatt_1_1370R01!$A$1:$AK$60</definedName>
    <definedName name="_xlnm.Print_Area" localSheetId="2">'Punktplan LTVR_3_1370R01'!$A$1:$BB$58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<sst xmlns="http://schemas.openxmlformats.org/spreadsheetml/2006/main" count="2163" uniqueCount="1945">
  <si>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</si>
  <si>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</si>
  <si>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</si>
  <si>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</si>
  <si>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</si>
  <si>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</si>
  <si>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</si>
  <si>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</si>
  <si>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</si>
  <si>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</si>
  <si>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</si>
  <si>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</si>
  <si>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</si>
  <si>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</si>
  <si>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</si>
  <si>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</si>
  <si>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</si>
  <si>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</si>
  <si>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</si>
  <si>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</si>
  <si>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</si>
  <si>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</si>
  <si>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</si>
  <si>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</si>
  <si>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</si>
  <si>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</si>
  <si>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</si>
  <si>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</si>
  <si>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</si>
  <si>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</si>
  <si>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</si>
  <si>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</si>
  <si>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</si>
  <si>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</si>
  <si>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</si>
  <si>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</si>
  <si>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</si>
  <si>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</si>
  <si>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</si>
  <si>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</si>
  <si>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</si>
  <si>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</si>
  <si>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</si>
  <si>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</si>
  <si>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</si>
  <si>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</si>
  <si>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</si>
  <si>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</si>
  <si>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</si>
  <si>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</si>
  <si>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</si>
  <si>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</si>
  <si>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</si>
  <si>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</si>
  <si>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</si>
  <si>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</si>
  <si>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</si>
  <si>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</si>
  <si>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</si>
  <si>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</si>
  <si>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</si>
  <si>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</si>
  <si>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</si>
  <si>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</si>
  <si>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</si>
  <si>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</si>
  <si>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</si>
  <si>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</si>
  <si>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</si>
  <si>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</si>
  <si>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</si>
  <si>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</si>
  <si>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</si>
  <si>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</si>
  <si>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</si>
  <si>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</si>
  <si>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</si>
  <si>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</si>
  <si>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</si>
  <si>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</si>
  <si>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</si>
  <si>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</si>
  <si>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</si>
  <si>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</si>
  <si>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</si>
  <si>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</si>
  <si>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</si>
  <si>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</si>
  <si>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</si>
  <si>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</si>
  <si>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</si>
  <si>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</si>
  <si>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</si>
  <si>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</si>
  <si>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</si>
  <si>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</si>
  <si>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</si>
  <si>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</si>
  <si>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</si>
  <si>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</si>
  <si>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</si>
  <si>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</si>
  <si>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</si>
  <si>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</si>
  <si>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</si>
  <si>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</si>
  <si>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</si>
  <si>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</si>
  <si>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</si>
  <si>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</si>
  <si>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</si>
  <si>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</si>
  <si>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</si>
  <si>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</si>
  <si>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</si>
  <si>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</si>
  <si>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</si>
  <si>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</si>
  <si>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</si>
  <si>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</si>
  <si>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</si>
  <si>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</si>
  <si>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</si>
  <si>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</si>
  <si>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</si>
  <si>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</si>
  <si>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</si>
  <si>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</si>
  <si>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</si>
  <si>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</si>
  <si>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</si>
  <si>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</si>
  <si>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</si>
  <si>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</si>
  <si>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</si>
  <si>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</si>
  <si>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</si>
  <si>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</si>
  <si>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</si>
  <si>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</si>
  <si>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</si>
  <si>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</si>
  <si>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</si>
  <si>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</si>
  <si>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</si>
  <si>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</si>
  <si>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</si>
  <si>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</si>
  <si>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</si>
  <si>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</si>
  <si>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</si>
  <si>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</si>
  <si>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</si>
  <si>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</si>
  <si>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</si>
  <si>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</si>
  <si>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</si>
  <si>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</si>
  <si>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</si>
  <si>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</si>
  <si>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</si>
  <si>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</si>
  <si>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</si>
  <si>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</si>
  <si>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</si>
  <si>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</si>
  <si>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</si>
  <si>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</si>
  <si>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</si>
  <si>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</si>
  <si>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</si>
  <si>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</si>
  <si>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</si>
  <si>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</si>
  <si>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</si>
  <si>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</si>
  <si>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</si>
  <si>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</si>
  <si>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</si>
  <si>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</si>
  <si>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</si>
  <si>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</si>
  <si>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</si>
  <si>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</si>
  <si>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</si>
  <si>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</si>
  <si>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</si>
  <si>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</si>
  <si>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</si>
  <si>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</si>
  <si>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</si>
  <si>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</si>
  <si>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</si>
  <si>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</si>
  <si>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</si>
  <si>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</si>
  <si>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</si>
  <si>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</si>
  <si>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</si>
  <si>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</si>
  <si>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</si>
  <si>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</si>
  <si>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</si>
  <si>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</si>
  <si>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</si>
  <si>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</si>
  <si>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</si>
  <si>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</si>
  <si>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</si>
  <si>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</si>
  <si>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</si>
  <si>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</si>
  <si>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</si>
  <si>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</si>
  <si>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</si>
  <si>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</si>
  <si>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</si>
  <si>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</si>
  <si>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</si>
  <si>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</si>
  <si>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</si>
  <si>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</si>
  <si>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</si>
  <si>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</si>
  <si>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</si>
  <si>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</si>
  <si>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</si>
  <si>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</si>
  <si>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</si>
  <si>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</si>
  <si>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</si>
  <si>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</si>
  <si>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</si>
  <si>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</si>
  <si>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</si>
  <si>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</si>
  <si>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</si>
  <si>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</si>
  <si>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</si>
  <si>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</si>
  <si>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</si>
  <si>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</si>
  <si>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</si>
  <si>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</si>
  <si>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</si>
  <si>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</si>
  <si>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</si>
  <si>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</si>
  <si>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</si>
  <si>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</si>
  <si>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</si>
  <si>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</si>
  <si>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</si>
  <si>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</si>
  <si>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</si>
  <si>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</si>
  <si>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</si>
  <si>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</si>
  <si>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</si>
  <si>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</si>
  <si>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</si>
  <si>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</si>
  <si>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</si>
  <si>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</si>
  <si>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</si>
  <si>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</si>
  <si>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</si>
  <si>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</si>
  <si>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</si>
  <si>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</si>
  <si>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</si>
  <si>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</si>
  <si>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</si>
  <si>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</si>
  <si>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</si>
  <si>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</si>
  <si>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</si>
  <si>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</si>
  <si>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</si>
  <si>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</si>
  <si>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</si>
  <si>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</si>
  <si>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</si>
  <si>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</si>
  <si>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</si>
  <si>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</si>
  <si>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</si>
  <si>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</si>
  <si>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</si>
  <si>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</si>
  <si>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</si>
  <si>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</si>
  <si>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</si>
  <si>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</si>
  <si>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</si>
  <si>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</si>
  <si>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</si>
  <si>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</si>
  <si>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</si>
  <si>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</si>
  <si>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</si>
  <si>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</si>
  <si>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</si>
  <si>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</si>
  <si>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</si>
  <si>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</si>
  <si>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</si>
  <si>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</si>
  <si>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</si>
  <si>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</si>
  <si>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</si>
  <si>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</si>
  <si>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</si>
  <si>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</si>
  <si>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</si>
  <si>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</si>
  <si>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</si>
  <si>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</si>
  <si>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</si>
  <si>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</si>
  <si>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</si>
  <si>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</si>
  <si>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</si>
  <si>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</si>
  <si>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</si>
  <si>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</si>
  <si>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</si>
  <si>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</si>
  <si>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</si>
  <si>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</si>
  <si>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</si>
  <si>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</si>
  <si>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</si>
  <si>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</si>
  <si>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</si>
  <si>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</si>
  <si>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</si>
  <si>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</si>
  <si>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</si>
  <si>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</si>
  <si>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</si>
  <si>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</si>
  <si>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</si>
  <si>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</si>
  <si>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</si>
  <si>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</si>
  <si>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</si>
  <si>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</si>
  <si>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</si>
  <si>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</si>
  <si>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</si>
  <si>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</si>
  <si>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</si>
  <si>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</si>
  <si>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</si>
  <si>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</si>
  <si>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</si>
  <si>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</si>
  <si>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</si>
  <si>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</si>
  <si>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</si>
  <si>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</si>
  <si>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</si>
  <si>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</si>
  <si>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</si>
  <si>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</si>
  <si>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</si>
  <si>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</si>
  <si>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</si>
  <si>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</si>
  <si>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</si>
  <si>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</si>
  <si>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</si>
  <si>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</si>
  <si>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</si>
  <si>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</si>
  <si>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</si>
  <si>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</si>
  <si>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</si>
  <si>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</si>
  <si>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</si>
  <si>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</si>
  <si>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</si>
  <si>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</si>
  <si>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</si>
  <si>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</si>
  <si>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</si>
  <si>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</si>
  <si>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</si>
  <si>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</si>
  <si>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</si>
  <si>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</si>
  <si>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</si>
  <si>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</si>
  <si>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</si>
  <si>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</si>
  <si>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</si>
  <si>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</si>
  <si>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</si>
  <si>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</si>
  <si>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</si>
  <si>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</si>
  <si>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</si>
  <si>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</si>
  <si>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</si>
  <si>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</si>
  <si>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</si>
  <si>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</si>
  <si>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</si>
  <si>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</si>
  <si>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</si>
  <si>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</si>
  <si>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</si>
  <si>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</si>
  <si>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</si>
  <si>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</si>
  <si>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</si>
  <si>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</si>
  <si>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</si>
  <si>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</si>
  <si>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</si>
  <si>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</si>
  <si>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</si>
  <si>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</si>
  <si>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</si>
  <si>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</si>
  <si>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</si>
  <si>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</si>
  <si>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</si>
  <si>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</si>
  <si>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</si>
  <si>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</si>
  <si>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</si>
  <si>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</si>
  <si>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</si>
  <si>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</si>
  <si>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</si>
  <si>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</si>
  <si>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</si>
  <si>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</si>
  <si>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</si>
  <si>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</si>
  <si>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</si>
  <si>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</si>
  <si>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</si>
  <si>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</si>
  <si>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</si>
  <si>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</si>
  <si>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</si>
  <si>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</si>
  <si>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</si>
  <si>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</si>
  <si>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</si>
  <si>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</si>
  <si>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</si>
  <si>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</si>
  <si>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</si>
  <si>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</si>
  <si>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</si>
  <si>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</si>
  <si>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</si>
  <si>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</si>
  <si>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</si>
  <si>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</si>
  <si>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</si>
  <si>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</si>
  <si>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</si>
  <si>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</si>
  <si>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</si>
  <si>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</si>
  <si>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</si>
  <si>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</si>
  <si>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</si>
  <si>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</si>
  <si>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</si>
  <si>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</si>
  <si>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</si>
  <si>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</si>
  <si>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</si>
  <si>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</si>
  <si>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</si>
  <si>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</si>
  <si>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</si>
  <si>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</si>
  <si>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</si>
  <si>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</si>
  <si>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</si>
  <si>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</si>
  <si>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</si>
  <si>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</si>
  <si>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</si>
  <si>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</si>
  <si>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</si>
  <si>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</si>
  <si>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</si>
  <si>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</si>
  <si>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</si>
  <si>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</si>
  <si>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</si>
  <si>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</si>
  <si>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</si>
  <si>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</si>
  <si>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</si>
  <si>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</si>
  <si>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</si>
  <si>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</si>
  <si>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</si>
  <si>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</si>
  <si>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</si>
  <si>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</si>
  <si>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</si>
  <si>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</si>
  <si>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</si>
  <si>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</si>
  <si>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</si>
  <si>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</si>
  <si>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</si>
  <si>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</si>
  <si>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</si>
  <si>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</si>
  <si>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</si>
  <si>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</si>
  <si>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</si>
  <si>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</si>
  <si>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</si>
  <si>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</si>
  <si>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</si>
  <si>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</si>
  <si>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</si>
  <si>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</si>
  <si>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</si>
  <si>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</si>
  <si>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</si>
  <si>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</si>
  <si>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</si>
  <si>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</si>
  <si>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</si>
  <si>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</si>
  <si>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</si>
  <si>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</si>
  <si>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</si>
  <si>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</si>
  <si>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</si>
  <si>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</si>
  <si>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</si>
  <si>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</si>
  <si>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</si>
  <si>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</si>
  <si>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</si>
  <si>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</si>
  <si>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</si>
  <si>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</si>
  <si>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</si>
  <si>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</si>
  <si>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</si>
  <si>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</si>
  <si>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</si>
  <si>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</si>
  <si>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</si>
  <si>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</si>
  <si>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</si>
  <si>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</si>
  <si>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</si>
  <si>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</si>
  <si>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</si>
  <si>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</si>
  <si>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</si>
  <si>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</si>
  <si>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</si>
  <si>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</si>
  <si>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</si>
  <si>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</si>
  <si>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</si>
  <si>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</si>
  <si>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</si>
  <si>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</si>
  <si>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</si>
  <si>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</si>
  <si>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</si>
  <si>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</si>
  <si>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</si>
  <si>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</si>
  <si>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</si>
  <si>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</si>
  <si>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</si>
  <si>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</si>
  <si>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</si>
  <si>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</si>
  <si>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</si>
  <si>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</si>
  <si>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</si>
  <si>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</si>
  <si>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</si>
  <si>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</si>
  <si>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</si>
  <si>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</si>
  <si>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</si>
  <si>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</si>
  <si>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</si>
  <si>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</si>
  <si>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</si>
  <si>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</si>
  <si>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</si>
  <si>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</si>
  <si>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</si>
  <si>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</si>
  <si>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</si>
  <si>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</si>
  <si>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</si>
  <si>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</si>
  <si>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</si>
  <si>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</si>
  <si>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</si>
  <si>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</si>
  <si>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</si>
  <si>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</si>
  <si>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</si>
  <si>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</si>
  <si>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</si>
  <si>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</si>
  <si>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</si>
  <si>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</si>
  <si>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</si>
  <si>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</si>
  <si>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</si>
  <si>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</si>
  <si>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</si>
  <si>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</si>
  <si>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</si>
  <si>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</si>
  <si>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</si>
  <si>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</si>
  <si>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</si>
  <si>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</si>
  <si>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</si>
  <si>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</si>
  <si>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</si>
  <si>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</si>
  <si>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</si>
  <si>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</si>
  <si>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</si>
  <si>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</si>
  <si>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</si>
  <si>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</si>
  <si>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</si>
  <si>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</si>
  <si>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</si>
  <si>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</si>
  <si>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</si>
  <si>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</si>
  <si>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</si>
  <si>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</si>
  <si>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</si>
  <si>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</si>
  <si>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</si>
  <si>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</si>
  <si>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</si>
  <si>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</si>
  <si>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</si>
  <si>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</si>
  <si>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</si>
  <si>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</si>
  <si>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</si>
  <si>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</si>
  <si>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</si>
  <si>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</si>
  <si>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</si>
  <si>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</si>
  <si>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</si>
  <si>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</si>
  <si>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</si>
  <si>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</si>
  <si>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</si>
  <si>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</si>
  <si>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</si>
  <si>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</si>
  <si>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</si>
  <si>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</si>
  <si>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</si>
  <si>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</si>
  <si>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</si>
  <si>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</si>
  <si>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</si>
  <si>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</si>
  <si>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</si>
  <si>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</si>
  <si>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</si>
  <si>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</si>
  <si>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</si>
  <si>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</si>
  <si>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</si>
  <si>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</si>
  <si>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</si>
  <si>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</si>
  <si>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</si>
  <si>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</si>
  <si>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</si>
  <si>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</si>
  <si>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</si>
  <si>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</si>
  <si>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</si>
  <si>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</si>
  <si>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</si>
  <si>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</si>
  <si>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</si>
  <si>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</si>
  <si>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</si>
  <si>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</si>
  <si>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</si>
  <si>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</si>
  <si>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</si>
  <si>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</si>
  <si>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</si>
  <si>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</si>
  <si>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</si>
  <si>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</si>
  <si>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</si>
  <si>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</si>
  <si>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</si>
  <si>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</si>
  <si>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</si>
  <si>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</si>
  <si>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</si>
  <si>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</si>
  <si>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</si>
  <si>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</si>
  <si>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</si>
  <si>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</si>
  <si>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</si>
  <si>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</si>
  <si>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</si>
  <si>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</si>
  <si>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</si>
  <si>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</si>
  <si>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</si>
  <si>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</si>
  <si>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</si>
  <si>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</si>
  <si>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</si>
  <si>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</si>
  <si>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</si>
  <si>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</si>
  <si>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</si>
  <si>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</si>
  <si>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</si>
  <si>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</si>
  <si>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</si>
  <si>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</si>
  <si>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</si>
  <si>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</si>
  <si>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</si>
  <si>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</si>
  <si>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</si>
  <si>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</si>
  <si>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</si>
  <si>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</si>
  <si>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</si>
  <si>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</si>
  <si>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</si>
  <si>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</si>
  <si>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</si>
  <si>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</si>
  <si>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</si>
  <si>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</si>
  <si>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</si>
  <si>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</si>
  <si>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</si>
  <si>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</si>
  <si>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</si>
  <si>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</si>
  <si>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</si>
  <si>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</si>
  <si>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</si>
  <si>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</si>
  <si>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</si>
  <si>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</si>
  <si>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</si>
  <si>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</si>
  <si>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</si>
  <si>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</si>
  <si>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</si>
  <si>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</si>
  <si>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</si>
  <si>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</si>
  <si>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</si>
  <si>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</si>
  <si>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</si>
  <si>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</si>
  <si>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</si>
  <si>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</si>
  <si>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</si>
  <si>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</si>
  <si>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</si>
  <si>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</si>
  <si>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</si>
  <si>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</si>
  <si>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</si>
  <si>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</si>
  <si>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</si>
  <si>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</si>
  <si>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</si>
  <si>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</si>
  <si>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</si>
  <si>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</si>
  <si>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</si>
  <si>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</si>
  <si>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</si>
  <si>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</si>
  <si>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</si>
  <si>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</si>
  <si>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</si>
  <si>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</si>
  <si>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</si>
  <si>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</si>
  <si>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</si>
  <si>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</si>
  <si>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</si>
  <si>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</si>
  <si>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</si>
  <si>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</si>
  <si>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</si>
  <si>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</si>
  <si>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</si>
  <si>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</si>
  <si>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</si>
  <si>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</si>
  <si>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</si>
  <si>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</si>
  <si>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</si>
  <si>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</si>
  <si>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</si>
  <si>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</si>
  <si>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</si>
  <si>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</si>
  <si>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</si>
  <si>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</si>
  <si>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</si>
  <si>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</si>
  <si>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</si>
  <si>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</si>
  <si>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</si>
  <si>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</si>
  <si>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</si>
  <si>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</si>
  <si>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</si>
  <si>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</si>
  <si>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</si>
  <si>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</si>
  <si>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</si>
  <si>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</si>
  <si>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</si>
  <si>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</si>
  <si>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</si>
  <si>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</si>
  <si>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</si>
  <si>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</si>
  <si>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</si>
  <si>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</si>
  <si>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</si>
  <si>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</si>
  <si>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</si>
  <si>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</si>
  <si>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</si>
  <si>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</si>
  <si>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</si>
  <si>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</si>
  <si>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</si>
  <si>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</si>
  <si>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</si>
  <si>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</si>
  <si>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</si>
  <si>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</si>
  <si>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</si>
  <si>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</si>
  <si>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</si>
  <si>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</si>
  <si>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</si>
  <si>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</si>
  <si>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</si>
  <si>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</si>
  <si>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</si>
  <si>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</si>
  <si>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</si>
  <si>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</si>
  <si>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</si>
  <si>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</si>
  <si>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</si>
  <si>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</si>
  <si>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</si>
  <si>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</si>
  <si>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</si>
  <si>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</si>
  <si>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</si>
  <si>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</si>
  <si>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</si>
  <si>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</si>
  <si>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</si>
  <si>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</si>
  <si>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</si>
  <si>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</si>
  <si>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</si>
  <si>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</si>
  <si>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</si>
  <si>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</si>
  <si>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</si>
  <si>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</si>
  <si>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</si>
  <si>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</si>
  <si>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</si>
  <si>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</si>
  <si>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</si>
  <si>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</si>
  <si>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</si>
  <si>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</si>
  <si>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</si>
  <si>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</si>
  <si>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</si>
  <si>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</si>
  <si>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</si>
  <si>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</si>
  <si>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</si>
  <si>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</si>
  <si>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</si>
  <si>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</si>
  <si>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</si>
  <si>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</si>
  <si>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</si>
  <si>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</si>
  <si>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</si>
  <si>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</si>
  <si>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</si>
  <si>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</si>
  <si>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</si>
  <si>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</si>
  <si>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</si>
  <si>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</si>
  <si>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</si>
  <si>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</si>
  <si>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</si>
  <si>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</si>
  <si>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</si>
  <si>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</si>
  <si>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</si>
  <si>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</si>
  <si>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</si>
  <si>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</si>
  <si>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</si>
  <si>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</si>
  <si>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</si>
  <si>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</si>
  <si>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</si>
  <si>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</si>
  <si>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</si>
  <si>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</si>
  <si>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</si>
  <si>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</si>
  <si>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</si>
  <si>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</si>
  <si>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</si>
  <si>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</si>
  <si>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</si>
  <si>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</si>
  <si>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</si>
  <si>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</si>
  <si>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</si>
  <si>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</si>
  <si>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</si>
  <si>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</si>
  <si>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</si>
  <si>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</si>
  <si>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</si>
  <si>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</si>
  <si>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</si>
  <si>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</si>
  <si>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</si>
  <si>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</si>
  <si>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</si>
  <si>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</si>
  <si>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</si>
  <si>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</si>
  <si>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</si>
  <si>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</si>
  <si>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</si>
  <si>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</si>
  <si>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</si>
  <si>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</si>
  <si>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</si>
  <si>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</si>
  <si>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</si>
  <si>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</si>
  <si>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</si>
  <si>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</si>
  <si>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</si>
  <si>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</si>
  <si>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</si>
  <si>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</si>
  <si>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</si>
  <si>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</si>
  <si>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</si>
  <si>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</si>
  <si>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</si>
  <si>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</si>
  <si>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</si>
  <si>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</si>
  <si>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</si>
  <si>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</si>
  <si>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</si>
  <si>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</si>
  <si>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</si>
  <si>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</si>
  <si>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</si>
  <si>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</si>
  <si>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</si>
  <si>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</si>
  <si>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</si>
  <si>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</si>
  <si>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</si>
  <si>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</si>
  <si>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</si>
  <si>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</si>
  <si>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</si>
  <si>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</si>
  <si>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</si>
  <si>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</si>
  <si>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</si>
  <si>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</si>
  <si>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</si>
  <si>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</si>
  <si>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</si>
  <si>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</si>
  <si>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</si>
  <si>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</si>
  <si>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</si>
  <si>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</si>
  <si>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</si>
  <si>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</si>
  <si>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</si>
  <si>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</si>
  <si>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</si>
  <si>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</si>
  <si>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</si>
  <si>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</si>
  <si>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</si>
  <si>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</si>
  <si>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</si>
  <si>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</si>
  <si>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</si>
  <si>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</si>
  <si>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</si>
  <si>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</si>
  <si>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</si>
  <si>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</si>
  <si>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</si>
  <si>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</si>
  <si>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</si>
  <si>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</si>
  <si>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</si>
  <si>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</si>
  <si>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</si>
  <si>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</si>
  <si>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</si>
  <si>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</si>
  <si>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</si>
  <si>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</si>
  <si>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</si>
  <si>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</si>
  <si>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</si>
  <si>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</si>
  <si>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</si>
  <si>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</si>
  <si>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</si>
  <si>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</si>
  <si>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</si>
  <si>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</si>
  <si>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</si>
  <si>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</si>
  <si>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</si>
  <si>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</si>
  <si>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</si>
  <si>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</si>
  <si>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</si>
  <si>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</si>
  <si>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</si>
  <si>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</si>
  <si>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</si>
  <si>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</si>
  <si>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</si>
  <si>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</si>
  <si>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</si>
  <si>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</si>
  <si>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</si>
  <si>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</si>
  <si>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</si>
  <si>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</si>
  <si>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</si>
  <si>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</si>
  <si>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</si>
  <si>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</si>
  <si>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</si>
  <si>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</si>
  <si>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</si>
  <si>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</si>
  <si>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</si>
  <si>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</si>
  <si>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</si>
  <si>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</si>
  <si>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</si>
  <si>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</si>
  <si>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</si>
  <si>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</si>
  <si>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</si>
  <si>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</si>
  <si>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</si>
  <si>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</si>
  <si>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</si>
  <si>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</si>
  <si>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</si>
  <si>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</si>
  <si>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</si>
  <si>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</si>
  <si>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</si>
  <si>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</si>
  <si>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</si>
  <si>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</si>
  <si>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</si>
  <si>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</si>
  <si>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</si>
  <si>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</si>
  <si>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</si>
  <si>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</si>
  <si>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</si>
  <si>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</si>
  <si>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</si>
  <si>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</si>
  <si>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</si>
  <si>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</si>
  <si>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</si>
  <si>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</si>
  <si>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</si>
  <si>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</si>
  <si>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</si>
  <si>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</si>
  <si>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</si>
  <si>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</si>
  <si>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</si>
  <si>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</si>
  <si>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</si>
  <si>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</si>
  <si>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</si>
  <si>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</si>
  <si>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</si>
  <si>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</si>
  <si>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</si>
  <si>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</si>
  <si>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</si>
  <si>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</si>
  <si>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</si>
  <si>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</si>
  <si>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</si>
  <si>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</si>
  <si>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</si>
  <si>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</si>
  <si>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</si>
  <si>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</si>
  <si>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</si>
  <si>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</si>
  <si>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</si>
  <si>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</si>
  <si>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</si>
  <si>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</si>
  <si>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</si>
  <si>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</si>
  <si>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</si>
  <si>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</si>
  <si>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</si>
  <si>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</si>
  <si>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</si>
  <si>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</si>
  <si>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</si>
  <si>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</si>
  <si>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</si>
  <si>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</si>
  <si>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</si>
  <si>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</si>
  <si>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</si>
  <si>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</si>
  <si>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</si>
  <si>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</si>
  <si>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</si>
  <si>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</si>
  <si>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</si>
  <si>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</si>
  <si>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</si>
  <si>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</si>
  <si>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</si>
  <si>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</si>
  <si>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</si>
  <si>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</si>
  <si>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</si>
  <si>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</si>
  <si>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</si>
  <si>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</si>
  <si>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</si>
  <si>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</si>
  <si>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</si>
  <si>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</si>
  <si>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</si>
  <si>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</si>
  <si>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</si>
  <si>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</si>
  <si>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</si>
  <si>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</si>
  <si>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</si>
  <si>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</si>
  <si>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</si>
  <si>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</si>
  <si>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</si>
  <si>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</si>
  <si>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</si>
  <si>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</si>
  <si>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</si>
  <si>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</si>
  <si>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</si>
  <si>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</si>
  <si>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</si>
  <si>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</si>
  <si>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</si>
  <si>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</si>
  <si>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</si>
  <si>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</si>
  <si>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</si>
  <si>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</si>
  <si>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</si>
  <si>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</si>
  <si>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</si>
  <si>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</si>
  <si>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</si>
  <si>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</si>
  <si>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</si>
  <si>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</si>
  <si>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</si>
  <si>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</si>
  <si>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</si>
  <si>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</si>
  <si>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</si>
  <si>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</si>
  <si>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</si>
  <si>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</si>
  <si>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</si>
  <si>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</si>
  <si>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</si>
  <si>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</si>
  <si>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</si>
  <si>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</si>
  <si>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</si>
  <si>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</si>
  <si>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</si>
  <si>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</si>
  <si>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</si>
  <si>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</si>
  <si>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</si>
  <si>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</si>
  <si>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</si>
  <si>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</si>
  <si>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</si>
  <si>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</si>
  <si>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</si>
  <si>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</si>
  <si>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</si>
  <si>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</si>
  <si>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</si>
  <si>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</si>
  <si>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</si>
  <si>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</si>
  <si>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</si>
  <si>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</si>
  <si>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</si>
  <si>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</si>
  <si>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</si>
  <si>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</si>
  <si>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</si>
  <si>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</si>
  <si>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</si>
  <si>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</si>
  <si>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</si>
  <si>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</si>
  <si>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</si>
  <si>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</si>
  <si>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</si>
  <si>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</si>
  <si>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</si>
  <si>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</si>
  <si>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</si>
  <si>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</si>
  <si>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</si>
  <si>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</si>
  <si>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</si>
  <si>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</si>
  <si>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</si>
  <si>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</si>
  <si>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</si>
  <si>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</si>
  <si>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</si>
  <si>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</si>
  <si>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</si>
  <si>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</si>
  <si>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</si>
  <si>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</si>
  <si>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</si>
  <si>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</si>
  <si>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</si>
  <si>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</si>
  <si>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</si>
  <si>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</si>
  <si>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</si>
  <si>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</si>
  <si>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</si>
  <si>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</si>
  <si>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</si>
  <si>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</si>
  <si>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</si>
  <si>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</si>
  <si>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</si>
  <si>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</si>
  <si>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</si>
  <si>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</si>
  <si>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</si>
  <si>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</si>
  <si>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</si>
  <si>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</si>
  <si>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</si>
  <si>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</si>
  <si>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</si>
  <si>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</si>
  <si>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</si>
  <si>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</si>
  <si>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</si>
  <si>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</si>
  <si>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</si>
  <si>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</si>
  <si>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</si>
  <si>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</si>
  <si>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</si>
  <si>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</si>
  <si>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</si>
  <si>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</si>
  <si>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</si>
  <si>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</si>
  <si>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</si>
  <si>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</si>
  <si>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</si>
  <si>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</si>
  <si>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</si>
  <si>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</si>
  <si>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</si>
  <si>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</si>
  <si>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</si>
  <si>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</si>
  <si>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</si>
  <si>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</si>
  <si>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</si>
  <si>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</si>
  <si>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</si>
  <si>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</si>
  <si>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</si>
  <si>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</si>
  <si>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</si>
  <si>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</si>
  <si>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</si>
  <si>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</si>
  <si>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</si>
  <si>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</si>
  <si>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</si>
  <si>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</si>
  <si>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</si>
  <si>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</si>
  <si>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</si>
  <si>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</si>
  <si>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</si>
  <si>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</si>
  <si>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</si>
  <si>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</si>
  <si>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</si>
  <si>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</si>
  <si>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</si>
  <si>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</si>
  <si>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</si>
  <si>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</si>
  <si>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</si>
  <si>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</si>
  <si>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</si>
  <si>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</si>
  <si>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</si>
  <si>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</si>
  <si>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</si>
  <si>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</si>
  <si>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</si>
  <si>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</si>
  <si>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</si>
  <si>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</si>
  <si>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</si>
  <si>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</si>
  <si>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</si>
  <si>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</si>
  <si>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</si>
  <si>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</si>
  <si>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</si>
  <si>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</si>
  <si>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</si>
  <si>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</si>
  <si>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</si>
  <si>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</si>
  <si>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</si>
  <si>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</si>
  <si>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</si>
  <si>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</si>
  <si>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</si>
  <si>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</si>
  <si>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</si>
  <si>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</si>
  <si>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</si>
  <si>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</si>
  <si>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</si>
  <si>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</si>
  <si>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</si>
  <si>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</si>
  <si>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</si>
  <si>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</si>
  <si>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</si>
  <si>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</si>
  <si>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</si>
  <si>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</si>
  <si>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</si>
  <si>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</si>
  <si>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</si>
  <si>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</si>
  <si>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</si>
  <si>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</si>
  <si>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</si>
  <si>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</si>
  <si>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</si>
  <si>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</si>
  <si>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</si>
  <si>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</si>
  <si>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</si>
  <si>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</si>
  <si>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</si>
  <si>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</si>
  <si>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</si>
  <si>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</si>
  <si>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</si>
  <si>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</si>
  <si>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</si>
  <si>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</si>
  <si>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</si>
  <si>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</si>
  <si>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</si>
  <si>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</si>
  <si>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</si>
  <si>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</si>
  <si>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</si>
  <si>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</si>
  <si>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</si>
  <si>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</si>
  <si>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</si>
  <si>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</si>
  <si>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</si>
  <si>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</si>
  <si>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</si>
  <si>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</si>
  <si>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</si>
  <si>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</si>
  <si>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</si>
  <si>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</si>
  <si>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</si>
  <si>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</si>
  <si>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</si>
  <si>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</si>
  <si>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</si>
  <si>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</si>
  <si>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</si>
  <si>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</si>
  <si>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</si>
  <si>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</si>
  <si>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</si>
  <si>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</si>
  <si>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</si>
  <si>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</si>
  <si>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</si>
  <si>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</si>
  <si>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</si>
  <si>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</si>
  <si>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</si>
  <si>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</si>
  <si>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</si>
  <si>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</si>
  <si>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</si>
  <si>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</si>
  <si>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</si>
  <si>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</si>
  <si>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</si>
  <si>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</si>
  <si>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</si>
  <si>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</si>
  <si>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</si>
  <si>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</si>
  <si>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</si>
  <si>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</si>
  <si>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</si>
  <si>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</si>
  <si>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</si>
  <si>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</si>
  <si>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</si>
  <si>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</si>
  <si>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</si>
  <si>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</si>
  <si>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</si>
  <si>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</si>
  <si>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</si>
  <si>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</si>
  <si>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</si>
  <si>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</si>
  <si>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</si>
  <si>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</si>
  <si>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</si>
  <si>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</si>
  <si>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</si>
  <si>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</si>
  <si>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</si>
  <si>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</si>
  <si>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</si>
  <si>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</si>
  <si>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</si>
  <si>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</si>
  <si>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</si>
  <si>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</si>
  <si>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</si>
  <si>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</si>
  <si>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</si>
  <si>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</si>
  <si>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</si>
  <si>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</si>
  <si>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</si>
  <si>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</si>
  <si>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</si>
  <si>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</si>
  <si>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</si>
  <si>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</si>
  <si>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</si>
  <si>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</si>
  <si>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</si>
  <si>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</si>
  <si>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</si>
  <si>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</si>
  <si>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</si>
  <si>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</si>
  <si>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</si>
  <si>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</si>
  <si>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</si>
  <si>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</si>
  <si>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</si>
  <si>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</si>
  <si>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</si>
  <si>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</si>
  <si>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</si>
  <si>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</si>
  <si>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</si>
  <si>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</si>
  <si>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</si>
  <si>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</si>
  <si>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</si>
  <si>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</si>
  <si>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</si>
  <si>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</si>
  <si>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</si>
  <si>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</si>
  <si>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</si>
  <si>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</si>
  <si>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</si>
  <si>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</si>
  <si>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</si>
  <si>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</si>
  <si>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</si>
  <si>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</si>
  <si>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</si>
  <si>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</si>
  <si>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</si>
  <si>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</si>
  <si>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</si>
  <si>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</si>
  <si>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</si>
  <si>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</si>
  <si>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</si>
  <si>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</si>
  <si>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</si>
  <si>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</si>
  <si>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</si>
  <si>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</si>
  <si>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</si>
  <si>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</si>
  <si>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</si>
  <si>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</si>
  <si>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</si>
  <si>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</si>
  <si>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</si>
  <si>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</si>
  <si>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</si>
  <si>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</si>
  <si>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</si>
  <si>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</si>
  <si>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</si>
  <si>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</si>
  <si>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</si>
  <si>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</si>
  <si>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</si>
  <si>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</si>
  <si>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</si>
  <si>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</si>
  <si>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</si>
  <si>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</si>
  <si>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</si>
  <si>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</si>
  <si>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</si>
  <si>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</si>
  <si>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</si>
  <si>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</si>
  <si>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</si>
  <si>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</si>
  <si>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</si>
  <si>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</si>
  <si>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</si>
  <si>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</si>
  <si>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</si>
  <si>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</si>
  <si>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</si>
  <si>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</si>
  <si>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</si>
  <si>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</si>
  <si>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</si>
  <si>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</si>
  <si>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</si>
  <si>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</si>
  <si>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</si>
  <si>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</si>
  <si>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</si>
  <si>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</si>
  <si>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</si>
  <si>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</si>
  <si>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</si>
  <si>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</si>
  <si>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</si>
  <si>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</si>
  <si>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</si>
  <si>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</si>
  <si>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</si>
  <si>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</si>
  <si>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</si>
  <si>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</si>
  <si>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</si>
  <si>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</si>
  <si>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</si>
  <si>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</si>
  <si>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</si>
  <si>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</si>
  <si>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</si>
  <si>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</si>
  <si>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</si>
  <si>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</si>
  <si>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</si>
  <si>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</si>
  <si>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</si>
  <si>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</si>
  <si>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</si>
  <si>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</si>
  <si>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</si>
  <si>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</si>
  <si>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</si>
  <si>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</si>
  <si>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</si>
  <si>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</si>
  <si>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</si>
  <si>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</si>
  <si>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</si>
  <si>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</si>
  <si>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</si>
  <si>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</si>
  <si>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</si>
  <si>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</si>
  <si>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</si>
  <si>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</si>
  <si>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</si>
  <si>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</si>
  <si>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</si>
  <si>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</si>
  <si>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</si>
  <si>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</si>
  <si>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</si>
  <si>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</si>
  <si>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</si>
  <si>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</si>
  <si>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</si>
  <si>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</si>
  <si>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</si>
  <si>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</si>
  <si>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</si>
  <si>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</si>
  <si>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</si>
  <si>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</si>
  <si>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</si>
  <si>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</si>
  <si>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</si>
  <si>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</si>
  <si>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</si>
  <si>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</si>
  <si>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</si>
  <si>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</si>
  <si>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</si>
  <si>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</si>
  <si>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</si>
  <si>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</si>
  <si>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</si>
  <si>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</si>
  <si>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</si>
  <si>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</si>
  <si>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</si>
  <si>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</si>
  <si>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</si>
  <si>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</si>
  <si>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</si>
  <si>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</si>
  <si>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</si>
  <si>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</si>
  <si>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</si>
  <si>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</si>
  <si>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</si>
  <si>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</si>
  <si>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</si>
  <si>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</si>
  <si>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</si>
  <si>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</si>
  <si>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</si>
  <si>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</si>
  <si>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</si>
  <si>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</si>
  <si>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</si>
  <si>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</si>
  <si>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</si>
  <si>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</si>
  <si>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</si>
  <si>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</si>
  <si>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</si>
  <si>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</si>
  <si>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</si>
  <si>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</si>
  <si>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</si>
  <si>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</si>
  <si>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</si>
  <si>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</si>
  <si>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</si>
  <si>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</si>
  <si>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</si>
  <si>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</si>
  <si>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</si>
  <si>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</si>
  <si>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</si>
  <si>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</si>
  <si>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</si>
  <si>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</si>
  <si>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</si>
  <si>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</si>
  <si>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</si>
  <si>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</si>
  <si>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</si>
  <si>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</si>
  <si>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</si>
  <si>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</si>
  <si>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</si>
  <si>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</si>
  <si>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</si>
  <si>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</si>
  <si>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</si>
  <si>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</si>
  <si>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</si>
  <si>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</si>
  <si>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</si>
  <si>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</si>
  <si>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</si>
  <si>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</si>
  <si>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</si>
  <si>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</si>
  <si>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</si>
  <si>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</si>
  <si>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</si>
  <si>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</si>
  <si>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</si>
  <si>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</si>
  <si>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</si>
  <si>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</si>
  <si>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</si>
  <si>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</si>
  <si>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</si>
  <si>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</si>
  <si>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</si>
  <si>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</si>
  <si>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</si>
  <si>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</si>
  <si>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</si>
  <si>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</si>
  <si>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</si>
  <si>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</si>
  <si>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</si>
  <si>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</si>
  <si>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</si>
  <si>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</si>
  <si>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</si>
  <si>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</si>
  <si>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</si>
  <si>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</si>
  <si>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</si>
  <si>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</si>
  <si>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</si>
  <si>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</si>
  <si>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</si>
  <si>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</si>
  <si>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</si>
  <si>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</si>
  <si>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</si>
  <si>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</si>
  <si>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</si>
  <si>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</si>
  <si>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</si>
  <si>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</si>
  <si>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</si>
  <si>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</si>
  <si>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</si>
  <si>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</si>
  <si>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</si>
  <si>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</si>
  <si>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</si>
  <si>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</si>
  <si>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</si>
  <si>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</si>
  <si>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</si>
  <si>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</si>
  <si>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</si>
  <si>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</si>
  <si>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</si>
  <si>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</si>
  <si>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</si>
  <si>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</si>
  <si>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</si>
  <si>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</si>
  <si>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</si>
  <si>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</si>
  <si>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</si>
  <si>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</si>
  <si>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</si>
  <si>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</si>
  <si>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</si>
  <si>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</si>
  <si>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</si>
  <si>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</si>
  <si>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</si>
  <si>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</si>
  <si>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</si>
  <si>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</si>
  <si>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</si>
  <si>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</si>
  <si>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</si>
  <si>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</si>
  <si>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</si>
  <si>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</si>
  <si>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</si>
  <si>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</si>
  <si>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</si>
  <si>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</si>
  <si>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</si>
  <si>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</si>
  <si>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</si>
  <si>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</si>
  <si>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</si>
  <si>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</si>
  <si>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</si>
  <si>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</si>
  <si>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</si>
  <si>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</si>
  <si>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</si>
  <si>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</si>
  <si>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</si>
  <si>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</si>
  <si>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</si>
  <si>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</si>
  <si>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</si>
  <si>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</si>
  <si>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</si>
  <si>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</si>
  <si>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</si>
  <si>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</si>
  <si>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</si>
  <si>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</si>
  <si>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</si>
  <si>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</si>
  <si>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</si>
  <si>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</si>
  <si>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</si>
  <si>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</si>
  <si>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</si>
  <si>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</si>
  <si>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</si>
  <si>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</si>
  <si>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</si>
  <si>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</si>
  <si>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</si>
  <si>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</si>
  <si>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</si>
  <si>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</si>
  <si>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</si>
  <si>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</si>
  <si>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</si>
  <si>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</si>
  <si>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</si>
  <si>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</si>
  <si>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</si>
  <si>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</si>
  <si>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</si>
  <si>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</si>
  <si>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</si>
  <si>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</si>
  <si>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5QF.803.106</t>
  </si>
  <si>
    <t>5QF.803.230</t>
  </si>
  <si>
    <t>5QA.803.106</t>
  </si>
  <si>
    <t>C</t>
  </si>
  <si>
    <t>5QA.804.430</t>
  </si>
  <si>
    <t>5Q0.804.132</t>
  </si>
  <si>
    <t>5qa802035b_032_agps0001_R</t>
  </si>
  <si>
    <t>KJLTVR311370R01</t>
  </si>
  <si>
    <t>5qa802035b_008_hps0007_R</t>
  </si>
  <si>
    <t>5Q0.804.070</t>
  </si>
  <si>
    <t>5qa802035b_062_bpps0008_R</t>
  </si>
  <si>
    <t>5qa802035b_066_brps0009_R</t>
  </si>
  <si>
    <t>5qa802035b_008_hps0006_R</t>
  </si>
  <si>
    <t>5qa802035b_066_brps0001_R</t>
  </si>
  <si>
    <t>ST1370</t>
  </si>
  <si>
    <t>66-59D389107</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</si>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</sst>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1370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1370R01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389107/176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8618</xdr:colOff>
      <xdr:row>42</xdr:row>
      <xdr:rowOff>0</xdr:rowOff>
    </xdr:from>
    <xdr:to>
      <xdr:col>8</xdr:col>
      <xdr:colOff>897618</xdr:colOff>
      <xdr:row>49</xdr:row>
      <xdr:rowOff>10044</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a:off x="929368" y="9334500"/>
          <a:ext cx="2714625" cy="1565794"/>
        </a:xfrm>
        <a:prstGeom prst="rect">
          <a:avLst/>
        </a:prstGeom>
      </xdr:spPr>
    </xdr:pic>
    <xdr:clientData/>
  </xdr:twoCellAnchor>
  <xdr:twoCellAnchor editAs="oneCell">
    <xdr:from>
      <xdr:col>8</xdr:col>
      <xdr:colOff>818243</xdr:colOff>
      <xdr:row>9</xdr:row>
      <xdr:rowOff>47625</xdr:rowOff>
    </xdr:from>
    <xdr:to>
      <xdr:col>33</xdr:col>
      <xdr:colOff>634844</xdr:colOff>
      <xdr:row>36</xdr:row>
      <xdr:rowOff>190500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564618" y="2047875"/>
          <a:ext cx="13167476" cy="6143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1370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1942</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5"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zoomScale="60" zoomScaleNormal="60" zoomScaleSheetLayoutView="50" workbookViewId="0">
      <selection activeCell="L67" sqref="L67"/>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1370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ST1370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5"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1944</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7.1157500000000002</v>
      </c>
      <c r="D19" s="308" t="s">
        <v>1934</v>
      </c>
      <c r="E19" s="309" t="s">
        <v>1188</v>
      </c>
      <c r="F19" s="310" t="s">
        <v>1935</v>
      </c>
      <c r="G19" s="336" t="s">
        <v>1931</v>
      </c>
      <c r="H19" s="311" t="s">
        <v>1943</v>
      </c>
      <c r="I19" s="478" t="s">
        <v>1188</v>
      </c>
      <c r="J19" s="312">
        <v>45.15</v>
      </c>
      <c r="K19" s="313">
        <v>412.34</v>
      </c>
      <c r="L19" s="314">
        <v>94.6</v>
      </c>
      <c r="M19" s="315" t="s">
        <v>1930</v>
      </c>
      <c r="N19" s="316" t="s">
        <v>1933</v>
      </c>
      <c r="O19" s="317" t="s">
        <v>1932</v>
      </c>
      <c r="P19" s="502">
        <v>2.1</v>
      </c>
      <c r="Q19" s="320" t="s">
        <v>1129</v>
      </c>
      <c r="R19" s="318">
        <f>IF(AND(ISBLANK(P19),ISTEXT(Q19)),"t1?",IF(AND(ISBLANK(Q19),ISBLANK(P19)),"",VLOOKUP(BH19,Materialliste!$A$2:$B$1615,2,FALSE)))</f>
        <v>1250</v>
      </c>
      <c r="S19" s="319">
        <v>3</v>
      </c>
      <c r="T19" s="320" t="s">
        <v>600</v>
      </c>
      <c r="U19" s="318">
        <f>IF(AND(ISBLANK(S19),ISTEXT(T19)),"t2?",IF(AND(ISBLANK(T19),ISBLANK(S19)),"",VLOOKUP(BI19,Materialliste!$A$2:$B$1615,2,FALSE)))</f>
        <v>350</v>
      </c>
      <c r="V19" s="319">
        <v>2</v>
      </c>
      <c r="W19" s="320" t="s">
        <v>648</v>
      </c>
      <c r="X19" s="321">
        <f>IF(AND(ISBLANK(V19),ISTEXT(W19)),"t3?",IF(AND(ISBLANK(W19),ISBLANK(V19)),"",VLOOKUP(BJ19,Materialliste!$A$2:$B$1615,2,FALSE)))</f>
        <v>470</v>
      </c>
      <c r="Y19" s="442" t="s">
        <v>1925</v>
      </c>
      <c r="Z19" s="453">
        <f t="shared" ref="Z19:Z43" si="0">IF($E$6="DE",IF(P19*S19&gt;0,0.8*BN19+0.2*BM19,"BLECH?"),IF(P19*S19&gt;0,0.8*BN19+0.2*BM19,"Sheet?"))</f>
        <v>2.2800000000000002</v>
      </c>
      <c r="AA19" s="446">
        <f>IF(AND(ISNUMBER(R19),ISNUMBER(U19)),IF(ISTEXT(X19),(R19+U19)/(220*3*10)+0.9,(R19+U19+X19)/(220*3*10)+0.9),"?Re")</f>
        <v>1.2136363636363636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5.1467636363636373</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3.6027345454545459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4.9497474683058327</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CR270LA-EG12/12</v>
      </c>
      <c r="BJ19" s="473" t="str">
        <f t="shared" ref="BJ19:BJ43" si="5">IF(OR((RIGHT(W19,3)="U-O"),(RIGHT(W19,3)="E-O"),(RIGHT(W19,3)="U-P"),(RIGHT(W19,3)="E-P")),LEFT(W19,LEN(W19)-4),(IF(OR((RIGHT(W19,1)="U"),(RIGHT(W19,1)="E"),(RIGHT(W19,1)="O"),(RIGHT(W19,1)="P")),LEFT(W19,LEN(W19)-2),W19)))</f>
        <v>CR380LA-EG12/12</v>
      </c>
      <c r="BM19" s="474">
        <f t="shared" ref="BM19:BM43" si="6">MAX(P19,S19,V19)</f>
        <v>3</v>
      </c>
      <c r="BN19" s="475">
        <f>LARGE(BO19:BQ19,2)</f>
        <v>2.1</v>
      </c>
      <c r="BO19" s="474">
        <f t="shared" ref="BO19:BO43" si="7">P19</f>
        <v>2.1</v>
      </c>
      <c r="BP19" s="474">
        <f t="shared" ref="BP19:BP43" si="8">S19</f>
        <v>3</v>
      </c>
      <c r="BQ19" s="474">
        <f t="shared" ref="BQ19:BQ43" si="9">V19</f>
        <v>2</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7.1157599999999999</v>
      </c>
      <c r="D20" s="333" t="s">
        <v>1936</v>
      </c>
      <c r="E20" s="334" t="s">
        <v>1188</v>
      </c>
      <c r="F20" s="335" t="s">
        <v>1935</v>
      </c>
      <c r="G20" s="336" t="s">
        <v>1931</v>
      </c>
      <c r="H20" s="337" t="s">
        <v>1943</v>
      </c>
      <c r="I20" s="479" t="s">
        <v>1188</v>
      </c>
      <c r="J20" s="338">
        <v>-299.75</v>
      </c>
      <c r="K20" s="339">
        <v>448</v>
      </c>
      <c r="L20" s="340">
        <v>250</v>
      </c>
      <c r="M20" s="341" t="s">
        <v>1930</v>
      </c>
      <c r="N20" s="342" t="s">
        <v>1937</v>
      </c>
      <c r="O20" s="343" t="s">
        <v>1188</v>
      </c>
      <c r="P20" s="319">
        <v>2.1</v>
      </c>
      <c r="Q20" s="320" t="s">
        <v>1129</v>
      </c>
      <c r="R20" s="344">
        <f>IF(AND(ISBLANK(P20),ISTEXT(Q20)),"t1?",IF(AND(ISBLANK(Q20),ISBLANK(P20)),"",VLOOKUP(BH20,Materialliste!$A$2:$B$1615,2,FALSE)))</f>
        <v>1250</v>
      </c>
      <c r="S20" s="319">
        <v>1.75</v>
      </c>
      <c r="T20" s="320" t="s">
        <v>615</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1.8200000000000003</v>
      </c>
      <c r="AA20" s="347">
        <f t="shared" ref="AA20:AA43" si="11">IF(AND(ISNUMBER(R20),ISNUMBER(U20)),IF(ISTEXT(X20),(R20+U20)/(220*3*10)+0.9,(R20+U20+X20)/(220*3*10)+0.9),"?Re")</f>
        <v>1.1424242424242426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4.1339987878787889</v>
      </c>
      <c r="AC20" s="348">
        <f t="shared" ref="AC20:AC43" si="13">IF(AND(BT20="J",OR(G20="C",G20="X")),39,IF(OR(G20="C",G20="X"),IF(Z20="BLECH?","",IF(AND(BX20=TRUE,BZ20=TRUE),IF(Z20&lt;=2,((1.13*Z20+7.1+BY20)+(1.13*Z20+7.1+CA20))/2*BW20,((1.5*Z20+5.8+BY20)+(1.5*Z20+5.8+CA20))/2*BW20),IF(Z20&lt;=2,(1.13*Z20+7.1+BY20+CA20)*BW20,(1.5*Z20+5.8+BY20+CA20)*BW20))),IF(OR(G20="B",G20="S"),6,IF(G20="R",7,IF(AND(G20="M",BT20="N"),4.3,IF(AND(G20="M",BT20="J"),"21",""))))))</f>
        <v>7.18811</v>
      </c>
      <c r="AD20" s="323">
        <f t="shared" si="1"/>
        <v>819.56521739130437</v>
      </c>
      <c r="AE20" s="349">
        <f t="shared" ref="AE20:AE43" si="14">IF(AND(BT20="J",OR(G20="C",G20="X")),AB20*1,IF(OR(G20="C",G20="X"),AB20*BV20,IF(ISBLANK(G20),AB20,AB20*1)))</f>
        <v>2.893799151515152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4.630064794363034</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CR270LA-UC</v>
      </c>
      <c r="BJ20" s="473">
        <f t="shared" si="5"/>
        <v>0</v>
      </c>
      <c r="BM20" s="474">
        <f t="shared" si="6"/>
        <v>2.1</v>
      </c>
      <c r="BN20" s="475">
        <f t="shared" ref="BN20:BN43" si="22">LARGE(BO20:BQ20,2)</f>
        <v>1.75</v>
      </c>
      <c r="BO20" s="474">
        <f t="shared" si="7"/>
        <v>2.1</v>
      </c>
      <c r="BP20" s="474">
        <f t="shared" si="8"/>
        <v>1.75</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7.1157700000000004</v>
      </c>
      <c r="D21" s="333" t="s">
        <v>1938</v>
      </c>
      <c r="E21" s="334" t="s">
        <v>1188</v>
      </c>
      <c r="F21" s="335" t="s">
        <v>1935</v>
      </c>
      <c r="G21" s="336" t="s">
        <v>1931</v>
      </c>
      <c r="H21" s="337" t="s">
        <v>1943</v>
      </c>
      <c r="I21" s="479" t="s">
        <v>1188</v>
      </c>
      <c r="J21" s="338">
        <v>-257.91000000000003</v>
      </c>
      <c r="K21" s="339">
        <v>451.57</v>
      </c>
      <c r="L21" s="340">
        <v>249.65</v>
      </c>
      <c r="M21" s="341" t="s">
        <v>1937</v>
      </c>
      <c r="N21" s="342" t="s">
        <v>1928</v>
      </c>
      <c r="O21" s="343" t="s">
        <v>1929</v>
      </c>
      <c r="P21" s="319">
        <v>1.75</v>
      </c>
      <c r="Q21" s="320" t="s">
        <v>615</v>
      </c>
      <c r="R21" s="355">
        <f>IF(AND(ISBLANK(P21),ISTEXT(Q21)),"t1?",IF(AND(ISBLANK(Q21),ISBLANK(P21)),"",VLOOKUP(BH21,Materialliste!$A$2:$B$1615,2,FALSE)))</f>
        <v>350</v>
      </c>
      <c r="S21" s="319">
        <v>2.1</v>
      </c>
      <c r="T21" s="320" t="s">
        <v>1129</v>
      </c>
      <c r="U21" s="355">
        <f>IF(AND(ISBLANK(S21),ISTEXT(T21)),"t2?",IF(AND(ISBLANK(T21),ISBLANK(S21)),"",VLOOKUP(BI21,Materialliste!$A$2:$B$1615,2,FALSE)))</f>
        <v>1250</v>
      </c>
      <c r="V21" s="319">
        <v>1</v>
      </c>
      <c r="W21" s="320" t="s">
        <v>648</v>
      </c>
      <c r="X21" s="355">
        <f>IF(AND(ISBLANK(V21),ISTEXT(W21)),"t3?",IF(AND(ISBLANK(W21),ISBLANK(V21)),"",VLOOKUP(BJ21,Materialliste!$A$2:$B$1615,2,FALSE)))</f>
        <v>470</v>
      </c>
      <c r="Y21" s="443" t="s">
        <v>1925</v>
      </c>
      <c r="Z21" s="346">
        <f t="shared" si="0"/>
        <v>1.8200000000000003</v>
      </c>
      <c r="AA21" s="347">
        <f t="shared" si="11"/>
        <v>1.2136363636363636</v>
      </c>
      <c r="AB21" s="454">
        <f t="shared" si="12"/>
        <v>4.3785981818181821</v>
      </c>
      <c r="AC21" s="348">
        <f t="shared" si="13"/>
        <v>9.2565999999999988</v>
      </c>
      <c r="AD21" s="323">
        <f t="shared" si="1"/>
        <v>650</v>
      </c>
      <c r="AE21" s="349">
        <f t="shared" si="14"/>
        <v>4.3785981818181821</v>
      </c>
      <c r="AF21" s="480">
        <f t="shared" si="15"/>
        <v>4.630064794363034</v>
      </c>
      <c r="AG21" s="482">
        <f t="shared" si="16"/>
        <v>3.5</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CR270LA-UC</v>
      </c>
      <c r="BI21" s="473" t="str">
        <f t="shared" si="4"/>
        <v>TL 4225-AS30/30</v>
      </c>
      <c r="BJ21" s="473" t="str">
        <f t="shared" si="5"/>
        <v>CR380LA-EG12/12</v>
      </c>
      <c r="BM21" s="474">
        <f t="shared" si="6"/>
        <v>2.1</v>
      </c>
      <c r="BN21" s="475">
        <f t="shared" si="22"/>
        <v>1.75</v>
      </c>
      <c r="BO21" s="474">
        <f t="shared" si="7"/>
        <v>1.75</v>
      </c>
      <c r="BP21" s="474">
        <f t="shared" si="8"/>
        <v>2.1</v>
      </c>
      <c r="BQ21" s="474">
        <f t="shared" si="9"/>
        <v>1</v>
      </c>
      <c r="BR21" s="330"/>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1</v>
      </c>
      <c r="CA21" s="298">
        <f t="shared" si="29"/>
        <v>-0.7</v>
      </c>
      <c r="CB21" s="331"/>
      <c r="CH21" s="306" t="str">
        <f t="shared" si="30"/>
        <v>39D 1978-2</v>
      </c>
      <c r="CL21" s="306" t="str">
        <f t="shared" si="31"/>
        <v>39D 1978-2</v>
      </c>
    </row>
    <row r="22" spans="1:90" ht="33" customHeight="1">
      <c r="A22" s="798"/>
      <c r="B22" s="281"/>
      <c r="C22" s="332">
        <v>7.11578</v>
      </c>
      <c r="D22" s="333" t="s">
        <v>1939</v>
      </c>
      <c r="E22" s="334" t="s">
        <v>1188</v>
      </c>
      <c r="F22" s="335" t="s">
        <v>1935</v>
      </c>
      <c r="G22" s="336" t="s">
        <v>1931</v>
      </c>
      <c r="H22" s="337" t="s">
        <v>1943</v>
      </c>
      <c r="I22" s="479" t="s">
        <v>1188</v>
      </c>
      <c r="J22" s="338">
        <v>-212.9</v>
      </c>
      <c r="K22" s="339">
        <v>454.21</v>
      </c>
      <c r="L22" s="340">
        <v>186.5</v>
      </c>
      <c r="M22" s="341" t="s">
        <v>1928</v>
      </c>
      <c r="N22" s="342" t="s">
        <v>1929</v>
      </c>
      <c r="O22" s="343" t="s">
        <v>1188</v>
      </c>
      <c r="P22" s="319">
        <v>2.1</v>
      </c>
      <c r="Q22" s="320" t="s">
        <v>1129</v>
      </c>
      <c r="R22" s="355">
        <f>IF(AND(ISBLANK(P22),ISTEXT(Q22)),"t1?",IF(AND(ISBLANK(Q22),ISBLANK(P22)),"",VLOOKUP(BH22,Materialliste!$A$2:$B$1615,2,FALSE)))</f>
        <v>1250</v>
      </c>
      <c r="S22" s="319">
        <v>1.4</v>
      </c>
      <c r="T22" s="320" t="s">
        <v>908</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1.54</v>
      </c>
      <c r="AA22" s="347">
        <f t="shared" si="11"/>
        <v>1.1984848484848485</v>
      </c>
      <c r="AB22" s="454">
        <f t="shared" si="12"/>
        <v>3.7762115151515152</v>
      </c>
      <c r="AC22" s="348">
        <f t="shared" si="13"/>
        <v>6.9191700000000003</v>
      </c>
      <c r="AD22" s="323">
        <f t="shared" si="1"/>
        <v>773.91304347826087</v>
      </c>
      <c r="AE22" s="349">
        <f t="shared" si="14"/>
        <v>2.6433480606060606</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CR570Y780T-CP-GI40/40</v>
      </c>
      <c r="BJ22" s="473">
        <f t="shared" si="5"/>
        <v>0</v>
      </c>
      <c r="BM22" s="474">
        <f t="shared" si="6"/>
        <v>2.1</v>
      </c>
      <c r="BN22" s="475">
        <f t="shared" si="22"/>
        <v>1.4</v>
      </c>
      <c r="BO22" s="474">
        <f t="shared" si="7"/>
        <v>2.1</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7.1157899999999996</v>
      </c>
      <c r="D23" s="333" t="s">
        <v>1940</v>
      </c>
      <c r="E23" s="334" t="s">
        <v>1188</v>
      </c>
      <c r="F23" s="335" t="s">
        <v>1935</v>
      </c>
      <c r="G23" s="336" t="s">
        <v>1931</v>
      </c>
      <c r="H23" s="337" t="s">
        <v>1943</v>
      </c>
      <c r="I23" s="479" t="s">
        <v>1188</v>
      </c>
      <c r="J23" s="338">
        <v>-341.62</v>
      </c>
      <c r="K23" s="339">
        <v>448</v>
      </c>
      <c r="L23" s="340">
        <v>250</v>
      </c>
      <c r="M23" s="342" t="s">
        <v>1930</v>
      </c>
      <c r="N23" s="342" t="s">
        <v>1937</v>
      </c>
      <c r="O23" s="342" t="s">
        <v>1188</v>
      </c>
      <c r="P23" s="319">
        <v>2.1</v>
      </c>
      <c r="Q23" s="320" t="s">
        <v>1129</v>
      </c>
      <c r="R23" s="355">
        <f>IF(AND(ISBLANK(P23),ISTEXT(Q23)),"t1?",IF(AND(ISBLANK(Q23),ISBLANK(P23)),"",VLOOKUP(BH23,Materialliste!$A$2:$B$1615,2,FALSE)))</f>
        <v>1250</v>
      </c>
      <c r="S23" s="319">
        <v>1.75</v>
      </c>
      <c r="T23" s="320" t="s">
        <v>615</v>
      </c>
      <c r="U23" s="355">
        <f>IF(AND(ISBLANK(S23),ISTEXT(T23)),"t2?",IF(AND(ISBLANK(T23),ISBLANK(S23)),"",VLOOKUP(BI23,Materialliste!$A$2:$B$1615,2,FALSE)))</f>
        <v>350</v>
      </c>
      <c r="V23" s="319"/>
      <c r="W23" s="320"/>
      <c r="X23" s="355" t="str">
        <f>IF(AND(ISBLANK(V23),ISTEXT(W23)),"t3?",IF(AND(ISBLANK(W23),ISBLANK(V23)),"",VLOOKUP(BJ23,Materialliste!$A$2:$B$1615,2,FALSE)))</f>
        <v/>
      </c>
      <c r="Y23" s="443" t="s">
        <v>1925</v>
      </c>
      <c r="Z23" s="346">
        <f t="shared" si="0"/>
        <v>1.8200000000000003</v>
      </c>
      <c r="AA23" s="347">
        <f t="shared" si="11"/>
        <v>1.1424242424242426</v>
      </c>
      <c r="AB23" s="454">
        <f t="shared" si="12"/>
        <v>4.1339987878787889</v>
      </c>
      <c r="AC23" s="348">
        <f t="shared" si="13"/>
        <v>7.18811</v>
      </c>
      <c r="AD23" s="323">
        <f t="shared" si="1"/>
        <v>819.56521739130437</v>
      </c>
      <c r="AE23" s="349">
        <f t="shared" si="14"/>
        <v>2.893799151515152</v>
      </c>
      <c r="AF23" s="480">
        <f t="shared" si="15"/>
        <v>4.630064794363034</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CR270LA-UC</v>
      </c>
      <c r="BJ23" s="473">
        <f t="shared" si="5"/>
        <v>0</v>
      </c>
      <c r="BM23" s="474">
        <f t="shared" si="6"/>
        <v>2.1</v>
      </c>
      <c r="BN23" s="475">
        <f>LARGE(BO23:BQ23,2)</f>
        <v>1.75</v>
      </c>
      <c r="BO23" s="474">
        <f t="shared" si="7"/>
        <v>2.1</v>
      </c>
      <c r="BP23" s="474">
        <f t="shared" si="8"/>
        <v>1.75</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510">
        <v>7.1158000000000001</v>
      </c>
      <c r="D24" s="333" t="s">
        <v>1941</v>
      </c>
      <c r="E24" s="334" t="s">
        <v>1188</v>
      </c>
      <c r="F24" s="335" t="s">
        <v>1935</v>
      </c>
      <c r="G24" s="336" t="s">
        <v>1931</v>
      </c>
      <c r="H24" s="337" t="s">
        <v>1943</v>
      </c>
      <c r="I24" s="479" t="s">
        <v>1188</v>
      </c>
      <c r="J24" s="338">
        <v>-147.80000000000001</v>
      </c>
      <c r="K24" s="339">
        <v>450.7</v>
      </c>
      <c r="L24" s="340">
        <v>248.76</v>
      </c>
      <c r="M24" s="342" t="s">
        <v>1928</v>
      </c>
      <c r="N24" s="342" t="s">
        <v>1929</v>
      </c>
      <c r="O24" s="342" t="s">
        <v>1188</v>
      </c>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3700</v>
      </c>
      <c r="I44" s="941" t="str">
        <f>IF($E$6="DE","Ausladung [mm]","Distance to Tip [mm]")</f>
        <v>Distance to Tip [mm]</v>
      </c>
      <c r="J44" s="957"/>
      <c r="K44" s="956"/>
      <c r="L44" s="412"/>
      <c r="M44" s="941" t="str">
        <f>IF($E$6="DE","Zylinderkraft min. [N]","Cyl. Force min. [N]")</f>
        <v>Cyl. Force min. [N]</v>
      </c>
      <c r="N44" s="956"/>
      <c r="O44" s="413">
        <f>IF(G8="J",(H44/L46)*2,H44/L46)</f>
        <v>3700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6000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6000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3700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6000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1370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ST1370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4" priority="428" stopIfTrue="1" operator="equal">
      <formula>"Ergebnis des Druckbereichs i.O."</formula>
    </cfRule>
    <cfRule type="cellIs" dxfId="153" priority="429" stopIfTrue="1" operator="equal">
      <formula>"Ergebnis des Druckbereichs nicht i.O."</formula>
    </cfRule>
  </conditionalFormatting>
  <conditionalFormatting sqref="BH47">
    <cfRule type="cellIs" dxfId="152" priority="426" stopIfTrue="1" operator="equal">
      <formula>" "</formula>
    </cfRule>
    <cfRule type="cellIs" dxfId="151" priority="427" stopIfTrue="1" operator="equal">
      <formula>"Rücksprache Prozessmethodik"</formula>
    </cfRule>
  </conditionalFormatting>
  <conditionalFormatting sqref="X46">
    <cfRule type="cellIs" dxfId="150" priority="420" stopIfTrue="1" operator="notEqual">
      <formula>"39D 1978-2"</formula>
    </cfRule>
    <cfRule type="containsText" dxfId="149" priority="421" stopIfTrue="1" operator="containsText" text="39D 1978-2">
      <formula>NOT(ISERROR(SEARCH("39D 1978-2",X46)))</formula>
    </cfRule>
    <cfRule type="expression" priority="422" stopIfTrue="1">
      <formula>1</formula>
    </cfRule>
  </conditionalFormatting>
  <conditionalFormatting sqref="AA46">
    <cfRule type="cellIs" dxfId="148" priority="419" stopIfTrue="1" operator="notEqual">
      <formula>6</formula>
    </cfRule>
  </conditionalFormatting>
  <conditionalFormatting sqref="AB46">
    <cfRule type="cellIs" dxfId="147" priority="418" stopIfTrue="1" operator="notEqual">
      <formula>50</formula>
    </cfRule>
  </conditionalFormatting>
  <conditionalFormatting sqref="AC46">
    <cfRule type="cellIs" dxfId="146" priority="417" stopIfTrue="1" operator="notEqual">
      <formula>6</formula>
    </cfRule>
  </conditionalFormatting>
  <conditionalFormatting sqref="AD46">
    <cfRule type="cellIs" dxfId="145" priority="414" stopIfTrue="1" operator="notEqual">
      <formula>50</formula>
    </cfRule>
  </conditionalFormatting>
  <conditionalFormatting sqref="CB19:CB43">
    <cfRule type="cellIs" dxfId="144" priority="439" stopIfTrue="1" operator="equal">
      <formula>$AC$19</formula>
    </cfRule>
  </conditionalFormatting>
  <conditionalFormatting sqref="G19:G43">
    <cfRule type="expression" dxfId="143" priority="413" stopIfTrue="1">
      <formula>OR(AND(ISNUMBER($P19),ISBLANK($G19)),AND(ISTEXT($G19),ISBLANK($P19)))</formula>
    </cfRule>
  </conditionalFormatting>
  <conditionalFormatting sqref="BH46">
    <cfRule type="cellIs" dxfId="142" priority="397" operator="equal">
      <formula>"pressure level not allowed"</formula>
    </cfRule>
    <cfRule type="cellIs" dxfId="141" priority="398" operator="equal">
      <formula>"presure level allowed"</formula>
    </cfRule>
    <cfRule type="cellIs" dxfId="140" priority="399" operator="equal">
      <formula>"Max. Force of gun acc.Drw.exceeded!"</formula>
    </cfRule>
    <cfRule type="cellIs" dxfId="139" priority="409" stopIfTrue="1" operator="equal">
      <formula>"Zangenkraft lt.Zangenzeichnung überschritten!"</formula>
    </cfRule>
  </conditionalFormatting>
  <conditionalFormatting sqref="AE19:AE43">
    <cfRule type="expression" dxfId="138" priority="405">
      <formula>ISERROR(AE19)</formula>
    </cfRule>
  </conditionalFormatting>
  <conditionalFormatting sqref="BH47">
    <cfRule type="cellIs" dxfId="137" priority="396" operator="equal">
      <formula>"consult process methodology"</formula>
    </cfRule>
  </conditionalFormatting>
  <conditionalFormatting sqref="W47">
    <cfRule type="expression" dxfId="136" priority="440" stopIfTrue="1">
      <formula>ISBLANK($W$47)</formula>
    </cfRule>
  </conditionalFormatting>
  <conditionalFormatting sqref="G6">
    <cfRule type="cellIs" dxfId="135" priority="395" operator="equal">
      <formula>"-"</formula>
    </cfRule>
  </conditionalFormatting>
  <conditionalFormatting sqref="H44">
    <cfRule type="cellIs" dxfId="134" priority="394" operator="equal">
      <formula>"Zangentyp?"</formula>
    </cfRule>
  </conditionalFormatting>
  <conditionalFormatting sqref="BH49">
    <cfRule type="cellIs" dxfId="133" priority="392" stopIfTrue="1" operator="equal">
      <formula>"Zangen/Motorauslegung i.O."</formula>
    </cfRule>
    <cfRule type="cellIs" dxfId="132" priority="393" stopIfTrue="1" operator="equal">
      <formula>"Zangen/Motorauslegung nicht i.O."</formula>
    </cfRule>
  </conditionalFormatting>
  <conditionalFormatting sqref="BH49 BJ49:BK49">
    <cfRule type="cellIs" dxfId="131" priority="386" operator="equal">
      <formula>"Gun/Electromotor Design not O.K."</formula>
    </cfRule>
    <cfRule type="cellIs" dxfId="130" priority="387" operator="equal">
      <formula>"Gun/Electromotor Design O.K."</formula>
    </cfRule>
    <cfRule type="cellIs" dxfId="129" priority="388" operator="equal">
      <formula>"incorrect Gun Type/Gun Body/Gun Measure"</formula>
    </cfRule>
    <cfRule type="cellIs" dxfId="128" priority="389" operator="equal">
      <formula>"Max. Force of Gun acc.Drw.exceeded!"</formula>
    </cfRule>
    <cfRule type="cellIs" dxfId="127" priority="390" operator="equal">
      <formula>"max. Zangenkraft lt.Zeichnung überschritten!"</formula>
    </cfRule>
    <cfRule type="cellIs" dxfId="126" priority="391" stopIfTrue="1" operator="equal">
      <formula>"Zangentyp/-grundkörper/-maße falsch"</formula>
    </cfRule>
  </conditionalFormatting>
  <conditionalFormatting sqref="BH50">
    <cfRule type="cellIs" dxfId="125" priority="384" stopIfTrue="1" operator="equal">
      <formula>" "</formula>
    </cfRule>
    <cfRule type="cellIs" dxfId="124" priority="385" stopIfTrue="1" operator="equal">
      <formula>"Rücksprache Prozessmethodik"</formula>
    </cfRule>
  </conditionalFormatting>
  <conditionalFormatting sqref="T46">
    <cfRule type="cellIs" dxfId="123" priority="374" stopIfTrue="1" operator="equal">
      <formula>" "</formula>
    </cfRule>
    <cfRule type="cellIs" dxfId="122" priority="375" stopIfTrue="1" operator="equal">
      <formula>"Rücksprache Prozessmethodik"</formula>
    </cfRule>
  </conditionalFormatting>
  <conditionalFormatting sqref="T46">
    <cfRule type="cellIs" dxfId="121" priority="373" operator="equal">
      <formula>"consult process methodology"</formula>
    </cfRule>
  </conditionalFormatting>
  <conditionalFormatting sqref="T45">
    <cfRule type="cellIs" dxfId="120" priority="371" stopIfTrue="1" operator="equal">
      <formula>"Zangen/Motorauslegung i.O."</formula>
    </cfRule>
    <cfRule type="cellIs" dxfId="119" priority="372" stopIfTrue="1" operator="equal">
      <formula>"Zangen/Motorauslegung nicht i.O."</formula>
    </cfRule>
  </conditionalFormatting>
  <conditionalFormatting sqref="T45:W45">
    <cfRule type="cellIs" dxfId="118" priority="331" operator="equal">
      <formula>"Zangentyp/Guntype?"</formula>
    </cfRule>
    <cfRule type="cellIs" dxfId="117" priority="361" operator="equal">
      <formula>"Pressure level not allowed"</formula>
    </cfRule>
    <cfRule type="cellIs" dxfId="116" priority="362" operator="equal">
      <formula>"Presure level allowed"</formula>
    </cfRule>
    <cfRule type="cellIs" dxfId="115" priority="363" operator="equal">
      <formula>"Ergebnis des Druckbereichs nicht i.O."</formula>
    </cfRule>
    <cfRule type="cellIs" dxfId="114" priority="364" operator="equal">
      <formula>"Ergebnis des Druckbereichs i.O."</formula>
    </cfRule>
    <cfRule type="cellIs" dxfId="113" priority="365" operator="equal">
      <formula>"Gun/Electromotor Design not O.K."</formula>
    </cfRule>
    <cfRule type="cellIs" dxfId="112" priority="366" operator="equal">
      <formula>"Gun/Electromotor Design O.K."</formula>
    </cfRule>
    <cfRule type="cellIs" dxfId="111" priority="367" operator="equal">
      <formula>"incorrect Gun Type/Gun Body/Gun Measure"</formula>
    </cfRule>
    <cfRule type="cellIs" dxfId="110" priority="368" operator="equal">
      <formula>"Max. Force of Gun acc.Drw.exceeded!"</formula>
    </cfRule>
    <cfRule type="cellIs" dxfId="109" priority="369" operator="equal">
      <formula>"max. Zangenkraft lt.Zeichnung überschritten!"</formula>
    </cfRule>
    <cfRule type="cellIs" dxfId="108" priority="370" stopIfTrue="1" operator="equal">
      <formula>"Zangentyp/-grundkörper/-maße falsch"</formula>
    </cfRule>
  </conditionalFormatting>
  <conditionalFormatting sqref="E47">
    <cfRule type="expression" dxfId="107" priority="360">
      <formula>$G$6="SPZ"</formula>
    </cfRule>
  </conditionalFormatting>
  <conditionalFormatting sqref="E44">
    <cfRule type="expression" dxfId="106" priority="353">
      <formula>$G$6="RZ"</formula>
    </cfRule>
  </conditionalFormatting>
  <conditionalFormatting sqref="E46">
    <cfRule type="expression" dxfId="105" priority="214">
      <formula>$G$6="RZ"</formula>
    </cfRule>
  </conditionalFormatting>
  <conditionalFormatting sqref="L44">
    <cfRule type="expression" dxfId="104" priority="300">
      <formula>ISERR($L$46)</formula>
    </cfRule>
  </conditionalFormatting>
  <conditionalFormatting sqref="L45">
    <cfRule type="expression" dxfId="103" priority="299">
      <formula>ISERR($L$46)</formula>
    </cfRule>
  </conditionalFormatting>
  <conditionalFormatting sqref="Y19">
    <cfRule type="expression" dxfId="102" priority="281">
      <formula>ISERR(AE19)</formula>
    </cfRule>
  </conditionalFormatting>
  <conditionalFormatting sqref="Y20:Y43">
    <cfRule type="expression" dxfId="101" priority="280">
      <formula>ISERR(AE20)</formula>
    </cfRule>
  </conditionalFormatting>
  <conditionalFormatting sqref="S41:S43">
    <cfRule type="expression" dxfId="100" priority="271">
      <formula>$U41="t2?"</formula>
    </cfRule>
  </conditionalFormatting>
  <conditionalFormatting sqref="AN45:AN46">
    <cfRule type="cellIs" dxfId="99" priority="237" operator="equal">
      <formula>"Ja"</formula>
    </cfRule>
  </conditionalFormatting>
  <conditionalFormatting sqref="AE45:AE46">
    <cfRule type="expression" dxfId="98" priority="444">
      <formula>AN45="Ja"</formula>
    </cfRule>
  </conditionalFormatting>
  <conditionalFormatting sqref="AE47">
    <cfRule type="expression" dxfId="97" priority="445">
      <formula>AND(AN45="Ja",ISBLANK($AG$47))</formula>
    </cfRule>
  </conditionalFormatting>
  <conditionalFormatting sqref="AJ47">
    <cfRule type="expression" dxfId="96" priority="446">
      <formula>AND(AN45="Ja",ISBLANK($AL$47))</formula>
    </cfRule>
  </conditionalFormatting>
  <conditionalFormatting sqref="AG47">
    <cfRule type="expression" dxfId="95" priority="236">
      <formula>AND(AN45="Ja",ISBLANK($AG$47))</formula>
    </cfRule>
  </conditionalFormatting>
  <conditionalFormatting sqref="AL47">
    <cfRule type="expression" dxfId="94" priority="235">
      <formula>AND(AN45="Ja",ISBLANK($AL$47))</formula>
    </cfRule>
  </conditionalFormatting>
  <conditionalFormatting sqref="G8">
    <cfRule type="expression" dxfId="93" priority="234">
      <formula>NOT(OR(G8="J",G8="N"))</formula>
    </cfRule>
  </conditionalFormatting>
  <conditionalFormatting sqref="S31:S39">
    <cfRule type="expression" dxfId="92" priority="228">
      <formula>$R31="t1?"</formula>
    </cfRule>
  </conditionalFormatting>
  <conditionalFormatting sqref="S40">
    <cfRule type="expression" dxfId="91" priority="227">
      <formula>$U40="t2?"</formula>
    </cfRule>
  </conditionalFormatting>
  <conditionalFormatting sqref="H47">
    <cfRule type="expression" dxfId="90" priority="222">
      <formula>$G$6="SPZ"</formula>
    </cfRule>
  </conditionalFormatting>
  <conditionalFormatting sqref="L47">
    <cfRule type="expression" dxfId="89" priority="221">
      <formula>$G$6="SPZ"</formula>
    </cfRule>
  </conditionalFormatting>
  <conditionalFormatting sqref="O46">
    <cfRule type="expression" dxfId="88" priority="220">
      <formula>$G$6="SPZ"</formula>
    </cfRule>
  </conditionalFormatting>
  <conditionalFormatting sqref="O47">
    <cfRule type="expression" dxfId="87" priority="219">
      <formula>$G$6="SPZ"</formula>
    </cfRule>
  </conditionalFormatting>
  <conditionalFormatting sqref="R46">
    <cfRule type="expression" dxfId="86" priority="218">
      <formula>$G$6="SPZ"</formula>
    </cfRule>
  </conditionalFormatting>
  <conditionalFormatting sqref="R47">
    <cfRule type="expression" dxfId="85" priority="217">
      <formula>$G$6="SPZ"</formula>
    </cfRule>
  </conditionalFormatting>
  <conditionalFormatting sqref="X47">
    <cfRule type="expression" dxfId="84" priority="216">
      <formula>$G$6="SPZ"</formula>
    </cfRule>
  </conditionalFormatting>
  <conditionalFormatting sqref="AA47">
    <cfRule type="expression" dxfId="83" priority="215">
      <formula>$G$6="SPZ"</formula>
    </cfRule>
  </conditionalFormatting>
  <conditionalFormatting sqref="H46">
    <cfRule type="expression" dxfId="82" priority="213">
      <formula>$G$6="RZ"</formula>
    </cfRule>
  </conditionalFormatting>
  <conditionalFormatting sqref="O44">
    <cfRule type="expression" dxfId="81" priority="212">
      <formula>$G$6="RZ"</formula>
    </cfRule>
  </conditionalFormatting>
  <conditionalFormatting sqref="O45">
    <cfRule type="expression" dxfId="80" priority="211">
      <formula>$G$6="RZ"</formula>
    </cfRule>
  </conditionalFormatting>
  <conditionalFormatting sqref="R44">
    <cfRule type="expression" dxfId="79" priority="210">
      <formula>$G$6="RZ"</formula>
    </cfRule>
  </conditionalFormatting>
  <conditionalFormatting sqref="R45">
    <cfRule type="expression" dxfId="78" priority="209">
      <formula>$G$6="RZ"</formula>
    </cfRule>
  </conditionalFormatting>
  <conditionalFormatting sqref="C44:D45">
    <cfRule type="expression" dxfId="77" priority="208">
      <formula>$G$6="RZ"</formula>
    </cfRule>
  </conditionalFormatting>
  <conditionalFormatting sqref="C46:D46">
    <cfRule type="expression" dxfId="76" priority="207">
      <formula>$G$6="RZ"</formula>
    </cfRule>
  </conditionalFormatting>
  <conditionalFormatting sqref="F46:G46">
    <cfRule type="expression" dxfId="75" priority="206">
      <formula>$G$6="RZ"</formula>
    </cfRule>
  </conditionalFormatting>
  <conditionalFormatting sqref="M45:N45">
    <cfRule type="expression" dxfId="74" priority="205">
      <formula>$G$6="RZ"</formula>
    </cfRule>
  </conditionalFormatting>
  <conditionalFormatting sqref="P45:Q45">
    <cfRule type="expression" dxfId="73" priority="204">
      <formula>$G$6="RZ"</formula>
    </cfRule>
  </conditionalFormatting>
  <conditionalFormatting sqref="M44:N44">
    <cfRule type="expression" dxfId="72" priority="203">
      <formula>$G$6="RZ"</formula>
    </cfRule>
  </conditionalFormatting>
  <conditionalFormatting sqref="P44:Q44">
    <cfRule type="expression" dxfId="71" priority="202">
      <formula>$G$6="RZ"</formula>
    </cfRule>
  </conditionalFormatting>
  <conditionalFormatting sqref="C47:D47">
    <cfRule type="expression" dxfId="70" priority="201">
      <formula>$G$6="SPZ"</formula>
    </cfRule>
  </conditionalFormatting>
  <conditionalFormatting sqref="F47:G47">
    <cfRule type="expression" dxfId="69" priority="200">
      <formula>$G$6="SPZ"</formula>
    </cfRule>
  </conditionalFormatting>
  <conditionalFormatting sqref="I47">
    <cfRule type="expression" dxfId="68" priority="199">
      <formula>$G$6="SPZ"</formula>
    </cfRule>
  </conditionalFormatting>
  <conditionalFormatting sqref="M46:N46">
    <cfRule type="expression" dxfId="67" priority="198">
      <formula>$G$6="SPZ"</formula>
    </cfRule>
  </conditionalFormatting>
  <conditionalFormatting sqref="M47:N47">
    <cfRule type="expression" dxfId="66" priority="197">
      <formula>$G$6="SPZ"</formula>
    </cfRule>
  </conditionalFormatting>
  <conditionalFormatting sqref="P47:Q47">
    <cfRule type="expression" dxfId="65" priority="196">
      <formula>$G$6="SPZ"</formula>
    </cfRule>
  </conditionalFormatting>
  <conditionalFormatting sqref="P46:Q46">
    <cfRule type="expression" dxfId="64" priority="195">
      <formula>$G$6="SPZ"</formula>
    </cfRule>
  </conditionalFormatting>
  <conditionalFormatting sqref="AF45:AM46">
    <cfRule type="expression" dxfId="63" priority="448">
      <formula>BG45="Ja"</formula>
    </cfRule>
  </conditionalFormatting>
  <conditionalFormatting sqref="AF47">
    <cfRule type="expression" dxfId="62" priority="450">
      <formula>AND(BG45="Ja",ISBLANK($AG$47))</formula>
    </cfRule>
  </conditionalFormatting>
  <conditionalFormatting sqref="AK47">
    <cfRule type="expression" dxfId="61" priority="452">
      <formula>AND(BG45="Ja",ISBLANK($AL$47))</formula>
    </cfRule>
  </conditionalFormatting>
  <conditionalFormatting sqref="AH47:AI47">
    <cfRule type="expression" dxfId="60" priority="454">
      <formula>AND(BG45="Ja",ISBLANK($AG$47))</formula>
    </cfRule>
  </conditionalFormatting>
  <conditionalFormatting sqref="AM47:AN47">
    <cfRule type="expression" dxfId="59" priority="459">
      <formula>AND(BG45="Ja",ISBLANK($AL$47))</formula>
    </cfRule>
  </conditionalFormatting>
  <conditionalFormatting sqref="W21">
    <cfRule type="expression" dxfId="58" priority="151">
      <formula>CELL("Schutz",W21)</formula>
    </cfRule>
  </conditionalFormatting>
  <conditionalFormatting sqref="V21">
    <cfRule type="expression" dxfId="57" priority="152">
      <formula>$R21="t1?"</formula>
    </cfRule>
  </conditionalFormatting>
  <conditionalFormatting sqref="V22 V31:V43 V26:V29">
    <cfRule type="expression" dxfId="56" priority="180">
      <formula>$R22="t1?"</formula>
    </cfRule>
  </conditionalFormatting>
  <conditionalFormatting sqref="P41:P43">
    <cfRule type="expression" dxfId="55" priority="175">
      <formula>$U41="t2?"</formula>
    </cfRule>
  </conditionalFormatting>
  <conditionalFormatting sqref="P31:P39">
    <cfRule type="expression" dxfId="54" priority="173">
      <formula>$R31="t1?"</formula>
    </cfRule>
  </conditionalFormatting>
  <conditionalFormatting sqref="P40">
    <cfRule type="expression" dxfId="53" priority="172">
      <formula>$U40="t2?"</formula>
    </cfRule>
  </conditionalFormatting>
  <conditionalFormatting sqref="AE44:AN44">
    <cfRule type="containsText" dxfId="52"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3">
      <formula>$R19="t1?"</formula>
    </cfRule>
  </conditionalFormatting>
  <conditionalFormatting sqref="P20:P28">
    <cfRule type="expression" dxfId="50" priority="142">
      <formula>$R20="t1?"</formula>
    </cfRule>
  </conditionalFormatting>
  <conditionalFormatting sqref="P19:P28">
    <cfRule type="expression" dxfId="49" priority="139">
      <formula>CELL("Schutz",P19)</formula>
    </cfRule>
  </conditionalFormatting>
  <conditionalFormatting sqref="V19">
    <cfRule type="expression" dxfId="48" priority="132">
      <formula>$R19="t1?"</formula>
    </cfRule>
  </conditionalFormatting>
  <conditionalFormatting sqref="V19">
    <cfRule type="expression" dxfId="47" priority="131">
      <formula>CELL("Schutz",V19)</formula>
    </cfRule>
  </conditionalFormatting>
  <conditionalFormatting sqref="P29">
    <cfRule type="expression" dxfId="46" priority="129">
      <formula>$R29="t1?"</formula>
    </cfRule>
  </conditionalFormatting>
  <conditionalFormatting sqref="S29">
    <cfRule type="expression" dxfId="45" priority="128">
      <formula>$R29="t1?"</formula>
    </cfRule>
  </conditionalFormatting>
  <conditionalFormatting sqref="P30">
    <cfRule type="expression" dxfId="44" priority="127">
      <formula>$R30="t1?"</formula>
    </cfRule>
  </conditionalFormatting>
  <conditionalFormatting sqref="S30">
    <cfRule type="expression" dxfId="43" priority="126">
      <formula>$R30="t1?"</formula>
    </cfRule>
  </conditionalFormatting>
  <conditionalFormatting sqref="V30">
    <cfRule type="expression" dxfId="42" priority="125">
      <formula>$R30="t1?"</formula>
    </cfRule>
  </conditionalFormatting>
  <conditionalFormatting sqref="I19:I43">
    <cfRule type="aboveAverage" dxfId="41" priority="123" aboveAverage="0"/>
    <cfRule type="aboveAverage" dxfId="40" priority="124"/>
  </conditionalFormatting>
  <conditionalFormatting sqref="G20:G43">
    <cfRule type="expression" dxfId="39" priority="117">
      <formula>AND(BI10=TRUE,BH10=TRUE)</formula>
    </cfRule>
  </conditionalFormatting>
  <conditionalFormatting sqref="G19:G43">
    <cfRule type="expression" dxfId="38" priority="460">
      <formula>AND(G19="X",$BJ$9=TRUE,$BI$9=TRUE)</formula>
    </cfRule>
  </conditionalFormatting>
  <conditionalFormatting sqref="G20:G43">
    <cfRule type="expression" dxfId="37" priority="461">
      <formula>AND($BJ$9=TRUE,$BI$9=TRUE)</formula>
    </cfRule>
  </conditionalFormatting>
  <conditionalFormatting sqref="V25">
    <cfRule type="expression" dxfId="36" priority="104">
      <formula>$R25="t1?"</formula>
    </cfRule>
  </conditionalFormatting>
  <conditionalFormatting sqref="Q27">
    <cfRule type="expression" dxfId="35" priority="95">
      <formula>CELL("Schutz",Q27)</formula>
    </cfRule>
  </conditionalFormatting>
  <conditionalFormatting sqref="W25:W27">
    <cfRule type="expression" dxfId="34" priority="92">
      <formula>CELL("Schutz",W25)</formula>
    </cfRule>
  </conditionalFormatting>
  <conditionalFormatting sqref="T27">
    <cfRule type="expression" dxfId="33" priority="90">
      <formula>CELL("Schutz",T27)</formula>
    </cfRule>
  </conditionalFormatting>
  <conditionalFormatting sqref="Q21">
    <cfRule type="expression" dxfId="32" priority="82">
      <formula>CELL("Schutz",Q21)</formula>
    </cfRule>
  </conditionalFormatting>
  <conditionalFormatting sqref="T22">
    <cfRule type="expression" dxfId="31" priority="73">
      <formula>CELL("Schutz",T22)</formula>
    </cfRule>
  </conditionalFormatting>
  <conditionalFormatting sqref="T23">
    <cfRule type="expression" dxfId="30" priority="70">
      <formula>CELL("Schutz",T23)</formula>
    </cfRule>
  </conditionalFormatting>
  <conditionalFormatting sqref="S19:S28">
    <cfRule type="expression" dxfId="29" priority="64">
      <formula>$R19="t1?"</formula>
    </cfRule>
  </conditionalFormatting>
  <conditionalFormatting sqref="S19:S28">
    <cfRule type="expression" dxfId="28" priority="63">
      <formula>CELL("Schutz",S19)</formula>
    </cfRule>
  </conditionalFormatting>
  <conditionalFormatting sqref="T24">
    <cfRule type="expression" dxfId="27" priority="59">
      <formula>CELL("Schutz",T24)</formula>
    </cfRule>
  </conditionalFormatting>
  <conditionalFormatting sqref="Q25">
    <cfRule type="expression" dxfId="26" priority="56">
      <formula>CELL("Schutz",Q25)</formula>
    </cfRule>
  </conditionalFormatting>
  <conditionalFormatting sqref="T25">
    <cfRule type="expression" dxfId="25" priority="53">
      <formula>CELL("Schutz",T25)</formula>
    </cfRule>
  </conditionalFormatting>
  <conditionalFormatting sqref="Q26">
    <cfRule type="expression" dxfId="24" priority="50">
      <formula>CELL("Schutz",Q26)</formula>
    </cfRule>
  </conditionalFormatting>
  <conditionalFormatting sqref="T26">
    <cfRule type="expression" dxfId="23" priority="47">
      <formula>CELL("Schutz",T26)</formula>
    </cfRule>
  </conditionalFormatting>
  <conditionalFormatting sqref="V24">
    <cfRule type="expression" dxfId="22" priority="46">
      <formula>$R24="t1?"</formula>
    </cfRule>
  </conditionalFormatting>
  <conditionalFormatting sqref="V24">
    <cfRule type="expression" dxfId="21" priority="45">
      <formula>CELL("Schutz",V24)</formula>
    </cfRule>
  </conditionalFormatting>
  <conditionalFormatting sqref="W24">
    <cfRule type="expression" dxfId="20" priority="44">
      <formula>CELL("Schutz",W24)</formula>
    </cfRule>
  </conditionalFormatting>
  <conditionalFormatting sqref="W23">
    <cfRule type="expression" dxfId="19" priority="42">
      <formula>CELL("Schutz",W23)</formula>
    </cfRule>
  </conditionalFormatting>
  <conditionalFormatting sqref="V23">
    <cfRule type="expression" dxfId="18" priority="41">
      <formula>$R23="t1?"</formula>
    </cfRule>
  </conditionalFormatting>
  <conditionalFormatting sqref="V23">
    <cfRule type="expression" dxfId="17" priority="40">
      <formula>CELL("Schutz",V23)</formula>
    </cfRule>
  </conditionalFormatting>
  <conditionalFormatting sqref="V20">
    <cfRule type="expression" dxfId="16" priority="33">
      <formula>$R20="t1?"</formula>
    </cfRule>
  </conditionalFormatting>
  <conditionalFormatting sqref="Q19">
    <cfRule type="expression" dxfId="15" priority="29">
      <formula>CELL("Schutz",Q19)</formula>
    </cfRule>
  </conditionalFormatting>
  <conditionalFormatting sqref="W19">
    <cfRule type="expression" dxfId="14" priority="27">
      <formula>CELL("Schutz",W19)</formula>
    </cfRule>
  </conditionalFormatting>
  <conditionalFormatting sqref="T19">
    <cfRule type="expression" dxfId="13" priority="20">
      <formula>CELL("Schutz",T19)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
    <cfRule type="expression" dxfId="2" priority="3">
      <formula>CELL("Schutz",Q20)</formula>
    </cfRule>
  </conditionalFormatting>
  <conditionalFormatting sqref="Q22:Q24">
    <cfRule type="expression" dxfId="1" priority="2">
      <formula>CELL("Schutz",Q22)</formula>
    </cfRule>
  </conditionalFormatting>
  <conditionalFormatting sqref="T21">
    <cfRule type="expression" dxfId="0" priority="1">
      <formula>CELL("Schutz",T21)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Blatt_1_1370R01</vt:lpstr>
      <vt:lpstr>Punktplan LTVR_3_1370R01</vt:lpstr>
      <vt:lpstr>Materialliste</vt:lpstr>
      <vt:lpstr>Motordaten</vt:lpstr>
      <vt:lpstr>Hinweise (Notes)</vt:lpstr>
      <vt:lpstr>Änderungshistorie</vt:lpstr>
      <vt:lpstr>'Blatt 0'!Area_de_impressao</vt:lpstr>
      <vt:lpstr>Blatt_1_1370R01!Area_de_impressao</vt:lpstr>
      <vt:lpstr>'Punktplan LTVR_3_1370R01'!Area_de_impressao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2023-07-11T12:16:17Z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