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lbertmilagro/Downloads/"/>
    </mc:Choice>
  </mc:AlternateContent>
  <xr:revisionPtr revIDLastSave="0" documentId="13_ncr:1_{BEB140F0-DCCD-9E4A-812E-64DD5B16FDBD}" xr6:coauthVersionLast="47" xr6:coauthVersionMax="47" xr10:uidLastSave="{00000000-0000-0000-0000-000000000000}"/>
  <bookViews>
    <workbookView xWindow="4880" yWindow="1620" windowWidth="19420" windowHeight="13700" xr2:uid="{00000000-000D-0000-FFFF-FFFF00000000}"/>
  </bookViews>
  <sheets>
    <sheet name="源数据" sheetId="1" r:id="rId1"/>
    <sheet name="分别去重后" sheetId="2" r:id="rId2"/>
    <sheet name="合并后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2" l="1"/>
  <c r="G14" i="2"/>
  <c r="G15" i="2"/>
  <c r="G16" i="2"/>
  <c r="G19" i="2"/>
  <c r="G20" i="2"/>
  <c r="G21" i="2"/>
  <c r="G22" i="2"/>
  <c r="C14" i="2"/>
  <c r="C15" i="2"/>
  <c r="C16" i="2"/>
  <c r="C19" i="2"/>
  <c r="C20" i="2"/>
  <c r="C21" i="2"/>
  <c r="C22" i="2"/>
  <c r="C24" i="2"/>
  <c r="E12" i="2"/>
  <c r="E13" i="2"/>
  <c r="E14" i="2"/>
  <c r="E15" i="2"/>
  <c r="E16" i="2"/>
  <c r="E21" i="2"/>
  <c r="E22" i="2"/>
  <c r="E23" i="2"/>
  <c r="E24" i="2"/>
  <c r="E12" i="1"/>
  <c r="E13" i="1"/>
  <c r="E14" i="1"/>
  <c r="E15" i="1"/>
  <c r="E16" i="1"/>
  <c r="E21" i="1"/>
  <c r="E22" i="1"/>
  <c r="E23" i="1"/>
  <c r="E24" i="1"/>
  <c r="E25" i="1"/>
  <c r="C14" i="3"/>
  <c r="C15" i="3"/>
  <c r="C16" i="3"/>
  <c r="C21" i="3"/>
  <c r="C22" i="3"/>
  <c r="C23" i="3"/>
  <c r="C24" i="3"/>
  <c r="C25" i="3"/>
  <c r="B24" i="3"/>
  <c r="B23" i="3"/>
  <c r="B20" i="3"/>
  <c r="C20" i="3" s="1"/>
  <c r="B19" i="3"/>
  <c r="C19" i="3" s="1"/>
  <c r="B18" i="3"/>
  <c r="C18" i="3" s="1"/>
  <c r="B17" i="3"/>
  <c r="C17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5" i="3"/>
  <c r="C5" i="3" s="1"/>
  <c r="B4" i="3"/>
  <c r="C4" i="3" s="1"/>
  <c r="B3" i="3"/>
  <c r="C3" i="3" s="1"/>
  <c r="B2" i="3"/>
  <c r="C2" i="3" s="1"/>
  <c r="B6" i="3"/>
  <c r="C6" i="3" s="1"/>
  <c r="D27" i="2"/>
  <c r="D29" i="2" s="1"/>
  <c r="F24" i="2"/>
  <c r="G24" i="2" s="1"/>
  <c r="F23" i="2"/>
  <c r="G23" i="2" s="1"/>
  <c r="B23" i="2"/>
  <c r="C23" i="2" s="1"/>
  <c r="D20" i="2"/>
  <c r="E20" i="2" s="1"/>
  <c r="D19" i="2"/>
  <c r="E19" i="2" s="1"/>
  <c r="F18" i="2"/>
  <c r="G18" i="2" s="1"/>
  <c r="D18" i="2"/>
  <c r="E18" i="2" s="1"/>
  <c r="B18" i="2"/>
  <c r="C18" i="2" s="1"/>
  <c r="F17" i="2"/>
  <c r="G17" i="2" s="1"/>
  <c r="D17" i="2"/>
  <c r="E17" i="2" s="1"/>
  <c r="B17" i="2"/>
  <c r="C17" i="2" s="1"/>
  <c r="F13" i="2"/>
  <c r="G13" i="2" s="1"/>
  <c r="B13" i="2"/>
  <c r="C13" i="2" s="1"/>
  <c r="F12" i="2"/>
  <c r="G12" i="2" s="1"/>
  <c r="B12" i="2"/>
  <c r="C12" i="2" s="1"/>
  <c r="F11" i="2"/>
  <c r="G11" i="2" s="1"/>
  <c r="D11" i="2"/>
  <c r="E11" i="2" s="1"/>
  <c r="B11" i="2"/>
  <c r="C11" i="2" s="1"/>
  <c r="F10" i="2"/>
  <c r="G10" i="2" s="1"/>
  <c r="D10" i="2"/>
  <c r="E10" i="2" s="1"/>
  <c r="B10" i="2"/>
  <c r="C10" i="2" s="1"/>
  <c r="F9" i="2"/>
  <c r="G9" i="2" s="1"/>
  <c r="D9" i="2"/>
  <c r="E9" i="2" s="1"/>
  <c r="B9" i="2"/>
  <c r="C9" i="2" s="1"/>
  <c r="F8" i="2"/>
  <c r="G8" i="2" s="1"/>
  <c r="D8" i="2"/>
  <c r="E8" i="2" s="1"/>
  <c r="B8" i="2"/>
  <c r="C8" i="2" s="1"/>
  <c r="F7" i="2"/>
  <c r="G7" i="2" s="1"/>
  <c r="D7" i="2"/>
  <c r="E7" i="2" s="1"/>
  <c r="B7" i="2"/>
  <c r="C7" i="2" s="1"/>
  <c r="F6" i="2"/>
  <c r="G6" i="2" s="1"/>
  <c r="D6" i="2"/>
  <c r="E6" i="2" s="1"/>
  <c r="B6" i="2"/>
  <c r="C6" i="2" s="1"/>
  <c r="F5" i="2"/>
  <c r="G5" i="2" s="1"/>
  <c r="D5" i="2"/>
  <c r="E5" i="2" s="1"/>
  <c r="B5" i="2"/>
  <c r="C5" i="2" s="1"/>
  <c r="F4" i="2"/>
  <c r="G4" i="2" s="1"/>
  <c r="D4" i="2"/>
  <c r="E4" i="2" s="1"/>
  <c r="B4" i="2"/>
  <c r="C4" i="2" s="1"/>
  <c r="F3" i="2"/>
  <c r="G3" i="2" s="1"/>
  <c r="D3" i="2"/>
  <c r="E3" i="2" s="1"/>
  <c r="B3" i="2"/>
  <c r="C3" i="2" s="1"/>
  <c r="F2" i="2"/>
  <c r="G2" i="2" s="1"/>
  <c r="D2" i="2"/>
  <c r="E2" i="2" s="1"/>
  <c r="B2" i="2"/>
  <c r="C2" i="2" s="1"/>
  <c r="C14" i="1"/>
  <c r="C15" i="1"/>
  <c r="C16" i="1"/>
  <c r="C19" i="1"/>
  <c r="C20" i="1"/>
  <c r="C21" i="1"/>
  <c r="C22" i="1"/>
  <c r="C24" i="1"/>
  <c r="C25" i="1"/>
  <c r="B13" i="1"/>
  <c r="C13" i="1" s="1"/>
  <c r="B12" i="1"/>
  <c r="C12" i="1" s="1"/>
  <c r="B8" i="1"/>
  <c r="C8" i="1" s="1"/>
  <c r="B3" i="1"/>
  <c r="C3" i="1" s="1"/>
  <c r="B2" i="1"/>
  <c r="C2" i="1" s="1"/>
  <c r="B4" i="1"/>
  <c r="C4" i="1" s="1"/>
  <c r="B5" i="1"/>
  <c r="C5" i="1" s="1"/>
  <c r="B6" i="1"/>
  <c r="C6" i="1" s="1"/>
  <c r="B7" i="1"/>
  <c r="C7" i="1" s="1"/>
  <c r="B9" i="1"/>
  <c r="C9" i="1" s="1"/>
  <c r="B10" i="1"/>
  <c r="C10" i="1" s="1"/>
  <c r="B11" i="1"/>
  <c r="C11" i="1" s="1"/>
  <c r="B17" i="1"/>
  <c r="C17" i="1" s="1"/>
  <c r="B18" i="1"/>
  <c r="C18" i="1" s="1"/>
  <c r="B23" i="1"/>
  <c r="C23" i="1" s="1"/>
  <c r="D11" i="1"/>
  <c r="E11" i="1" s="1"/>
  <c r="D5" i="1"/>
  <c r="E5" i="1" s="1"/>
  <c r="D17" i="1"/>
  <c r="E17" i="1" s="1"/>
  <c r="D18" i="1"/>
  <c r="E18" i="1" s="1"/>
  <c r="D19" i="1"/>
  <c r="E19" i="1" s="1"/>
  <c r="D20" i="1"/>
  <c r="E20" i="1" s="1"/>
  <c r="D4" i="1"/>
  <c r="E4" i="1" s="1"/>
  <c r="D3" i="1"/>
  <c r="E3" i="1" s="1"/>
  <c r="D6" i="1"/>
  <c r="E6" i="1" s="1"/>
  <c r="D7" i="1"/>
  <c r="E7" i="1" s="1"/>
  <c r="D8" i="1"/>
  <c r="E8" i="1" s="1"/>
  <c r="D9" i="1"/>
  <c r="E9" i="1" s="1"/>
  <c r="D10" i="1"/>
  <c r="E10" i="1" s="1"/>
  <c r="D2" i="1"/>
  <c r="E2" i="1" s="1"/>
  <c r="F29" i="2" l="1"/>
</calcChain>
</file>

<file path=xl/sharedStrings.xml><?xml version="1.0" encoding="utf-8"?>
<sst xmlns="http://schemas.openxmlformats.org/spreadsheetml/2006/main" count="83" uniqueCount="33">
  <si>
    <t>arXiv</t>
    <phoneticPr fontId="2" type="noConversion"/>
  </si>
  <si>
    <t>ScienceDirect</t>
    <phoneticPr fontId="2" type="noConversion"/>
  </si>
  <si>
    <t>SemanticScholar</t>
    <phoneticPr fontId="2" type="noConversion"/>
  </si>
  <si>
    <t>title</t>
    <phoneticPr fontId="2" type="noConversion"/>
  </si>
  <si>
    <t>abstract</t>
    <phoneticPr fontId="2" type="noConversion"/>
  </si>
  <si>
    <t>authors</t>
    <phoneticPr fontId="2" type="noConversion"/>
  </si>
  <si>
    <t>doi</t>
    <phoneticPr fontId="2" type="noConversion"/>
  </si>
  <si>
    <t>url</t>
    <phoneticPr fontId="2" type="noConversion"/>
  </si>
  <si>
    <t>year</t>
    <phoneticPr fontId="2" type="noConversion"/>
  </si>
  <si>
    <t>month</t>
    <phoneticPr fontId="2" type="noConversion"/>
  </si>
  <si>
    <t>type</t>
    <phoneticPr fontId="2" type="noConversion"/>
  </si>
  <si>
    <t>venue</t>
    <phoneticPr fontId="2" type="noConversion"/>
  </si>
  <si>
    <t>source</t>
    <phoneticPr fontId="2" type="noConversion"/>
  </si>
  <si>
    <t>graph_url</t>
    <phoneticPr fontId="2" type="noConversion"/>
  </si>
  <si>
    <t>graph_path</t>
    <phoneticPr fontId="2" type="noConversion"/>
  </si>
  <si>
    <t>video_url</t>
    <phoneticPr fontId="2" type="noConversion"/>
  </si>
  <si>
    <t>video_path</t>
    <phoneticPr fontId="2" type="noConversion"/>
  </si>
  <si>
    <t>thumbnail_url</t>
    <phoneticPr fontId="2" type="noConversion"/>
  </si>
  <si>
    <t>pdf_url</t>
    <phoneticPr fontId="2" type="noConversion"/>
  </si>
  <si>
    <t>pdf_path</t>
    <phoneticPr fontId="2" type="noConversion"/>
  </si>
  <si>
    <t>latex_url</t>
    <phoneticPr fontId="2" type="noConversion"/>
  </si>
  <si>
    <t>latex_path</t>
    <phoneticPr fontId="2" type="noConversion"/>
  </si>
  <si>
    <t>ppt_url</t>
    <phoneticPr fontId="2" type="noConversion"/>
  </si>
  <si>
    <t>ppt_path</t>
    <phoneticPr fontId="2" type="noConversion"/>
  </si>
  <si>
    <t>inCitations</t>
    <phoneticPr fontId="2" type="noConversion"/>
  </si>
  <si>
    <t>outCitations</t>
    <phoneticPr fontId="2" type="noConversion"/>
  </si>
  <si>
    <t>总记录数</t>
    <phoneticPr fontId="2" type="noConversion"/>
  </si>
  <si>
    <t>单独去重后记录数</t>
    <phoneticPr fontId="2" type="noConversion"/>
  </si>
  <si>
    <t>SD+aX</t>
    <phoneticPr fontId="2" type="noConversion"/>
  </si>
  <si>
    <t>SD+aX+SS</t>
    <phoneticPr fontId="2" type="noConversion"/>
  </si>
  <si>
    <t>{SD,aX}</t>
    <phoneticPr fontId="2" type="noConversion"/>
  </si>
  <si>
    <t>{SD,aX,SS}</t>
    <phoneticPr fontId="2" type="noConversion"/>
  </si>
  <si>
    <t>重复数据数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</si>
</sst>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/>
    <xf numFmtId="0" fontId="3" fillId="0" borderId="0" xfId="0" applyFont="1"/>
    <xf numFmtId="10" fontId="0" fillId="0" borderId="0" xfId="1" applyNumberFormat="1" applyFon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Fill="1"/>
    <xf numFmtId="10" fontId="0" fillId="0" borderId="0" xfId="1" applyNumberFormat="1" applyFont="1" applyFill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F26" sqref="F26"/>
    </sheetView>
  </sheetViews>
  <sheetFormatPr baseColWidth="10" defaultColWidth="8.83203125" defaultRowHeight="15" x14ac:dyDescent="0.2"/>
  <cols>
    <col min="1" max="1" width="12.5" customWidth="1"/>
    <col min="2" max="3" width="11.6640625" customWidth="1"/>
    <col min="4" max="5" width="9.1640625" customWidth="1"/>
    <col min="6" max="6" width="14.33203125" customWidth="1"/>
    <col min="7" max="7" width="9.5" bestFit="1" customWidth="1"/>
  </cols>
  <sheetData>
    <row r="1" spans="1:7" x14ac:dyDescent="0.2">
      <c r="B1" s="13" t="s">
        <v>1</v>
      </c>
      <c r="C1" s="13"/>
      <c r="D1" s="13" t="s">
        <v>0</v>
      </c>
      <c r="E1" s="13"/>
      <c r="F1" s="13" t="s">
        <v>2</v>
      </c>
      <c r="G1" s="13"/>
    </row>
    <row r="2" spans="1:7" x14ac:dyDescent="0.2">
      <c r="A2" t="s">
        <v>3</v>
      </c>
      <c r="B2">
        <f>$B$25</f>
        <v>19412</v>
      </c>
      <c r="C2" s="3">
        <f t="shared" ref="C2:C25" si="0">B2/$B$25</f>
        <v>1</v>
      </c>
      <c r="D2">
        <f>$D$25</f>
        <v>37695</v>
      </c>
      <c r="E2" s="3">
        <f>D2/$D$25</f>
        <v>1</v>
      </c>
      <c r="F2">
        <v>296197</v>
      </c>
      <c r="G2" s="3">
        <v>1</v>
      </c>
    </row>
    <row r="3" spans="1:7" x14ac:dyDescent="0.2">
      <c r="A3" t="s">
        <v>4</v>
      </c>
      <c r="B3">
        <f>$B$25-1198</f>
        <v>18214</v>
      </c>
      <c r="C3" s="3">
        <f t="shared" si="0"/>
        <v>0.93828559653822374</v>
      </c>
      <c r="D3">
        <f>$D$25</f>
        <v>37695</v>
      </c>
      <c r="E3" s="3">
        <f t="shared" ref="E3:E25" si="1">D3/$D$25</f>
        <v>1</v>
      </c>
      <c r="F3">
        <v>246974</v>
      </c>
      <c r="G3" s="3">
        <v>0.83381668281582866</v>
      </c>
    </row>
    <row r="4" spans="1:7" x14ac:dyDescent="0.2">
      <c r="A4" t="s">
        <v>5</v>
      </c>
      <c r="B4">
        <f>$B$25</f>
        <v>19412</v>
      </c>
      <c r="C4" s="3">
        <f t="shared" si="0"/>
        <v>1</v>
      </c>
      <c r="D4">
        <f>$D$25</f>
        <v>37695</v>
      </c>
      <c r="E4" s="3">
        <f t="shared" si="1"/>
        <v>1</v>
      </c>
      <c r="F4">
        <v>296175</v>
      </c>
      <c r="G4" s="3">
        <v>0.99992572510862698</v>
      </c>
    </row>
    <row r="5" spans="1:7" x14ac:dyDescent="0.2">
      <c r="A5" t="s">
        <v>6</v>
      </c>
      <c r="B5">
        <f>$B$25</f>
        <v>19412</v>
      </c>
      <c r="C5" s="3">
        <f t="shared" si="0"/>
        <v>1</v>
      </c>
      <c r="D5">
        <f>$D$25-22314</f>
        <v>15381</v>
      </c>
      <c r="E5" s="3">
        <f t="shared" si="1"/>
        <v>0.40803820135296459</v>
      </c>
      <c r="F5" s="14">
        <v>255067</v>
      </c>
      <c r="G5" s="15">
        <v>0.86113971444680404</v>
      </c>
    </row>
    <row r="6" spans="1:7" x14ac:dyDescent="0.2">
      <c r="A6" t="s">
        <v>7</v>
      </c>
      <c r="B6">
        <f>$B$25</f>
        <v>19412</v>
      </c>
      <c r="C6" s="3">
        <f t="shared" si="0"/>
        <v>1</v>
      </c>
      <c r="D6">
        <f>$D$25</f>
        <v>37695</v>
      </c>
      <c r="E6" s="3">
        <f t="shared" si="1"/>
        <v>1</v>
      </c>
      <c r="F6">
        <v>296197</v>
      </c>
      <c r="G6" s="3">
        <v>1</v>
      </c>
    </row>
    <row r="7" spans="1:7" x14ac:dyDescent="0.2">
      <c r="A7" t="s">
        <v>8</v>
      </c>
      <c r="B7">
        <f>$B$25</f>
        <v>19412</v>
      </c>
      <c r="C7" s="3">
        <f t="shared" si="0"/>
        <v>1</v>
      </c>
      <c r="D7">
        <f>$D$25</f>
        <v>37695</v>
      </c>
      <c r="E7" s="3">
        <f t="shared" si="1"/>
        <v>1</v>
      </c>
      <c r="F7">
        <v>295114</v>
      </c>
      <c r="G7" s="3">
        <v>0.99634364966559419</v>
      </c>
    </row>
    <row r="8" spans="1:7" x14ac:dyDescent="0.2">
      <c r="A8" t="s">
        <v>9</v>
      </c>
      <c r="B8">
        <f>$B$25-696</f>
        <v>18716</v>
      </c>
      <c r="C8" s="3">
        <f t="shared" si="0"/>
        <v>0.96414588914073773</v>
      </c>
      <c r="D8">
        <f>$D$25</f>
        <v>37695</v>
      </c>
      <c r="E8" s="3">
        <f t="shared" si="1"/>
        <v>1</v>
      </c>
      <c r="F8">
        <v>256845</v>
      </c>
      <c r="G8" s="3">
        <v>0.86714247612231043</v>
      </c>
    </row>
    <row r="9" spans="1:7" x14ac:dyDescent="0.2">
      <c r="A9" t="s">
        <v>10</v>
      </c>
      <c r="B9">
        <f>$B$25</f>
        <v>19412</v>
      </c>
      <c r="C9" s="3">
        <f t="shared" si="0"/>
        <v>1</v>
      </c>
      <c r="D9">
        <f>$D$25</f>
        <v>37695</v>
      </c>
      <c r="E9" s="3">
        <f t="shared" si="1"/>
        <v>1</v>
      </c>
      <c r="F9">
        <v>296197</v>
      </c>
      <c r="G9" s="3">
        <v>1</v>
      </c>
    </row>
    <row r="10" spans="1:7" x14ac:dyDescent="0.2">
      <c r="A10" t="s">
        <v>11</v>
      </c>
      <c r="B10">
        <f>$B$25</f>
        <v>19412</v>
      </c>
      <c r="C10" s="3">
        <f t="shared" si="0"/>
        <v>1</v>
      </c>
      <c r="D10">
        <f>$D$25</f>
        <v>37695</v>
      </c>
      <c r="E10" s="3">
        <f t="shared" si="1"/>
        <v>1</v>
      </c>
      <c r="F10">
        <v>240814</v>
      </c>
      <c r="G10" s="3">
        <v>0.81301971323139666</v>
      </c>
    </row>
    <row r="11" spans="1:7" x14ac:dyDescent="0.2">
      <c r="A11" t="s">
        <v>12</v>
      </c>
      <c r="B11">
        <f>$B$25</f>
        <v>19412</v>
      </c>
      <c r="C11" s="3">
        <f t="shared" si="0"/>
        <v>1</v>
      </c>
      <c r="D11">
        <f>$D$25-31664</f>
        <v>6031</v>
      </c>
      <c r="E11" s="3">
        <f t="shared" si="1"/>
        <v>0.1599946942565327</v>
      </c>
      <c r="F11">
        <v>292138</v>
      </c>
      <c r="G11" s="3">
        <v>0.98629628254168678</v>
      </c>
    </row>
    <row r="12" spans="1:7" x14ac:dyDescent="0.2">
      <c r="A12" t="s">
        <v>13</v>
      </c>
      <c r="B12">
        <f>$B$25-6173</f>
        <v>13239</v>
      </c>
      <c r="C12" s="3">
        <f t="shared" si="0"/>
        <v>0.68200082423243358</v>
      </c>
      <c r="D12">
        <v>0</v>
      </c>
      <c r="E12" s="3">
        <f t="shared" si="1"/>
        <v>0</v>
      </c>
      <c r="F12">
        <v>159659</v>
      </c>
      <c r="G12" s="3">
        <v>0.53902976735078345</v>
      </c>
    </row>
    <row r="13" spans="1:7" x14ac:dyDescent="0.2">
      <c r="A13" t="s">
        <v>14</v>
      </c>
      <c r="B13">
        <f>$B$25-6173</f>
        <v>13239</v>
      </c>
      <c r="C13" s="3">
        <f t="shared" si="0"/>
        <v>0.68200082423243358</v>
      </c>
      <c r="D13">
        <v>0</v>
      </c>
      <c r="E13" s="3">
        <f t="shared" si="1"/>
        <v>0</v>
      </c>
      <c r="F13">
        <v>159659</v>
      </c>
      <c r="G13" s="3">
        <v>0.53902976735078345</v>
      </c>
    </row>
    <row r="14" spans="1:7" x14ac:dyDescent="0.2">
      <c r="A14" t="s">
        <v>15</v>
      </c>
      <c r="B14">
        <v>0</v>
      </c>
      <c r="C14" s="3">
        <f t="shared" si="0"/>
        <v>0</v>
      </c>
      <c r="D14">
        <v>0</v>
      </c>
      <c r="E14" s="3">
        <f t="shared" si="1"/>
        <v>0</v>
      </c>
      <c r="F14">
        <v>0</v>
      </c>
      <c r="G14" s="3">
        <v>0</v>
      </c>
    </row>
    <row r="15" spans="1:7" x14ac:dyDescent="0.2">
      <c r="A15" t="s">
        <v>16</v>
      </c>
      <c r="B15">
        <v>0</v>
      </c>
      <c r="C15" s="3">
        <f t="shared" si="0"/>
        <v>0</v>
      </c>
      <c r="D15">
        <v>0</v>
      </c>
      <c r="E15" s="3">
        <f t="shared" si="1"/>
        <v>0</v>
      </c>
      <c r="F15">
        <v>0</v>
      </c>
      <c r="G15" s="3">
        <v>0</v>
      </c>
    </row>
    <row r="16" spans="1:7" x14ac:dyDescent="0.2">
      <c r="A16" t="s">
        <v>17</v>
      </c>
      <c r="B16">
        <v>0</v>
      </c>
      <c r="C16" s="3">
        <f t="shared" si="0"/>
        <v>0</v>
      </c>
      <c r="D16">
        <v>0</v>
      </c>
      <c r="E16" s="3">
        <f t="shared" si="1"/>
        <v>0</v>
      </c>
      <c r="F16">
        <v>0</v>
      </c>
      <c r="G16" s="3">
        <v>0</v>
      </c>
    </row>
    <row r="17" spans="1:7" x14ac:dyDescent="0.2">
      <c r="A17" t="s">
        <v>18</v>
      </c>
      <c r="B17">
        <f>$B$25</f>
        <v>19412</v>
      </c>
      <c r="C17" s="3">
        <f t="shared" si="0"/>
        <v>1</v>
      </c>
      <c r="D17">
        <f>$D$25</f>
        <v>37695</v>
      </c>
      <c r="E17" s="3">
        <f t="shared" si="1"/>
        <v>1</v>
      </c>
      <c r="F17">
        <v>133632</v>
      </c>
      <c r="G17" s="3">
        <v>0.45115919472513227</v>
      </c>
    </row>
    <row r="18" spans="1:7" x14ac:dyDescent="0.2">
      <c r="A18" t="s">
        <v>19</v>
      </c>
      <c r="B18">
        <f>$B$25</f>
        <v>19412</v>
      </c>
      <c r="C18" s="3">
        <f t="shared" si="0"/>
        <v>1</v>
      </c>
      <c r="D18">
        <f>$D$25</f>
        <v>37695</v>
      </c>
      <c r="E18" s="3">
        <f t="shared" si="1"/>
        <v>1</v>
      </c>
      <c r="F18">
        <v>133632</v>
      </c>
      <c r="G18" s="3">
        <v>0.45115919472513227</v>
      </c>
    </row>
    <row r="19" spans="1:7" x14ac:dyDescent="0.2">
      <c r="A19" t="s">
        <v>20</v>
      </c>
      <c r="B19">
        <v>0</v>
      </c>
      <c r="C19" s="3">
        <f t="shared" si="0"/>
        <v>0</v>
      </c>
      <c r="D19">
        <f>$D$25</f>
        <v>37695</v>
      </c>
      <c r="E19" s="3">
        <f t="shared" si="1"/>
        <v>1</v>
      </c>
      <c r="F19">
        <v>0</v>
      </c>
      <c r="G19" s="3">
        <v>0</v>
      </c>
    </row>
    <row r="20" spans="1:7" x14ac:dyDescent="0.2">
      <c r="A20" t="s">
        <v>21</v>
      </c>
      <c r="B20">
        <v>0</v>
      </c>
      <c r="C20" s="3">
        <f t="shared" si="0"/>
        <v>0</v>
      </c>
      <c r="D20">
        <f>$D$25</f>
        <v>37695</v>
      </c>
      <c r="E20" s="3">
        <f t="shared" si="1"/>
        <v>1</v>
      </c>
      <c r="F20">
        <v>0</v>
      </c>
      <c r="G20" s="3">
        <v>0</v>
      </c>
    </row>
    <row r="21" spans="1:7" x14ac:dyDescent="0.2">
      <c r="A21" t="s">
        <v>22</v>
      </c>
      <c r="B21">
        <v>0</v>
      </c>
      <c r="C21" s="3">
        <f t="shared" si="0"/>
        <v>0</v>
      </c>
      <c r="D21">
        <v>0</v>
      </c>
      <c r="E21" s="3">
        <f t="shared" si="1"/>
        <v>0</v>
      </c>
      <c r="F21">
        <v>0</v>
      </c>
      <c r="G21" s="3">
        <v>0</v>
      </c>
    </row>
    <row r="22" spans="1:7" x14ac:dyDescent="0.2">
      <c r="A22" t="s">
        <v>23</v>
      </c>
      <c r="B22">
        <v>0</v>
      </c>
      <c r="C22" s="3">
        <f t="shared" si="0"/>
        <v>0</v>
      </c>
      <c r="D22">
        <v>0</v>
      </c>
      <c r="E22" s="3">
        <f t="shared" si="1"/>
        <v>0</v>
      </c>
      <c r="F22">
        <v>0</v>
      </c>
      <c r="G22" s="3">
        <v>0</v>
      </c>
    </row>
    <row r="23" spans="1:7" x14ac:dyDescent="0.2">
      <c r="A23" t="s">
        <v>24</v>
      </c>
      <c r="B23">
        <f>$B$25</f>
        <v>19412</v>
      </c>
      <c r="C23" s="3">
        <f t="shared" si="0"/>
        <v>1</v>
      </c>
      <c r="D23">
        <v>0</v>
      </c>
      <c r="E23" s="3">
        <f t="shared" si="1"/>
        <v>0</v>
      </c>
      <c r="F23">
        <v>234423</v>
      </c>
      <c r="G23" s="3">
        <v>0.79144285728754848</v>
      </c>
    </row>
    <row r="24" spans="1:7" x14ac:dyDescent="0.2">
      <c r="A24" t="s">
        <v>25</v>
      </c>
      <c r="B24">
        <v>0</v>
      </c>
      <c r="C24" s="3">
        <f t="shared" si="0"/>
        <v>0</v>
      </c>
      <c r="D24">
        <v>0</v>
      </c>
      <c r="E24" s="3">
        <f t="shared" si="1"/>
        <v>0</v>
      </c>
      <c r="F24">
        <v>290786</v>
      </c>
      <c r="G24" s="3">
        <v>0.98173175285367509</v>
      </c>
    </row>
    <row r="25" spans="1:7" x14ac:dyDescent="0.2">
      <c r="A25" s="1" t="s">
        <v>26</v>
      </c>
      <c r="B25" s="1">
        <v>19412</v>
      </c>
      <c r="C25" s="3">
        <f t="shared" si="0"/>
        <v>1</v>
      </c>
      <c r="D25" s="1">
        <v>37695</v>
      </c>
      <c r="E25" s="3">
        <f t="shared" si="1"/>
        <v>1</v>
      </c>
      <c r="F25" s="1">
        <v>296197</v>
      </c>
      <c r="G25" s="3">
        <v>1</v>
      </c>
    </row>
    <row r="28" spans="1:7" x14ac:dyDescent="0.2">
      <c r="F28" s="2"/>
    </row>
  </sheetData>
  <mergeCells count="3">
    <mergeCell ref="B1:C1"/>
    <mergeCell ref="D1:E1"/>
    <mergeCell ref="F1:G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242C-1591-42AD-9561-955457722279}">
  <dimension ref="A1:G30"/>
  <sheetViews>
    <sheetView topLeftCell="A10" workbookViewId="0">
      <selection activeCell="J27" sqref="J27"/>
    </sheetView>
  </sheetViews>
  <sheetFormatPr baseColWidth="10" defaultColWidth="8.83203125" defaultRowHeight="15" x14ac:dyDescent="0.2"/>
  <cols>
    <col min="1" max="1" width="15.33203125" customWidth="1"/>
    <col min="3" max="3" width="10.33203125" bestFit="1" customWidth="1"/>
    <col min="5" max="5" width="9.6640625" bestFit="1" customWidth="1"/>
  </cols>
  <sheetData>
    <row r="1" spans="1:7" x14ac:dyDescent="0.2">
      <c r="B1" s="13" t="s">
        <v>1</v>
      </c>
      <c r="C1" s="13"/>
      <c r="D1" s="13" t="s">
        <v>0</v>
      </c>
      <c r="E1" s="13"/>
      <c r="F1" s="13" t="s">
        <v>2</v>
      </c>
      <c r="G1" s="13"/>
    </row>
    <row r="2" spans="1:7" x14ac:dyDescent="0.2">
      <c r="A2" t="s">
        <v>3</v>
      </c>
      <c r="B2">
        <f>$B$25</f>
        <v>19259</v>
      </c>
      <c r="C2" s="3">
        <f>B2/B$25</f>
        <v>1</v>
      </c>
      <c r="D2">
        <f>源数据!$D$25</f>
        <v>37695</v>
      </c>
      <c r="E2" s="3">
        <f>D2/D$25</f>
        <v>1</v>
      </c>
      <c r="F2">
        <f>$F$25</f>
        <v>59320</v>
      </c>
      <c r="G2" s="3">
        <f>F2/F$25</f>
        <v>1</v>
      </c>
    </row>
    <row r="3" spans="1:7" x14ac:dyDescent="0.2">
      <c r="A3" t="s">
        <v>4</v>
      </c>
      <c r="B3">
        <f>$B$25-1158</f>
        <v>18101</v>
      </c>
      <c r="C3" s="3">
        <f t="shared" ref="C3:C24" si="0">B3/B$25</f>
        <v>0.93987226751129338</v>
      </c>
      <c r="D3">
        <f>源数据!$D$25</f>
        <v>37695</v>
      </c>
      <c r="E3" s="3">
        <f t="shared" ref="E3:E24" si="1">D3/D$25</f>
        <v>1</v>
      </c>
      <c r="F3">
        <f>$F$25-9750</f>
        <v>49570</v>
      </c>
      <c r="G3" s="3">
        <f t="shared" ref="G3:G24" si="2">F3/F$25</f>
        <v>0.83563722184760625</v>
      </c>
    </row>
    <row r="4" spans="1:7" x14ac:dyDescent="0.2">
      <c r="A4" t="s">
        <v>5</v>
      </c>
      <c r="B4">
        <f>$B$25</f>
        <v>19259</v>
      </c>
      <c r="C4" s="3">
        <f t="shared" si="0"/>
        <v>1</v>
      </c>
      <c r="D4">
        <f>源数据!$D$25</f>
        <v>37695</v>
      </c>
      <c r="E4" s="3">
        <f t="shared" si="1"/>
        <v>1</v>
      </c>
      <c r="F4">
        <f>$F$25-4</f>
        <v>59316</v>
      </c>
      <c r="G4" s="3">
        <f t="shared" si="2"/>
        <v>0.9999325691166554</v>
      </c>
    </row>
    <row r="5" spans="1:7" x14ac:dyDescent="0.2">
      <c r="A5" t="s">
        <v>6</v>
      </c>
      <c r="B5">
        <f>$B$25</f>
        <v>19259</v>
      </c>
      <c r="C5" s="3">
        <f t="shared" si="0"/>
        <v>1</v>
      </c>
      <c r="D5">
        <f>源数据!$D$25-22314</f>
        <v>15381</v>
      </c>
      <c r="E5" s="3">
        <f t="shared" si="1"/>
        <v>0.40803820135296459</v>
      </c>
      <c r="F5">
        <f>$F$25-8255</f>
        <v>51065</v>
      </c>
      <c r="G5" s="3">
        <f t="shared" si="2"/>
        <v>0.86083951449763996</v>
      </c>
    </row>
    <row r="6" spans="1:7" x14ac:dyDescent="0.2">
      <c r="A6" t="s">
        <v>7</v>
      </c>
      <c r="B6">
        <f>$B$25</f>
        <v>19259</v>
      </c>
      <c r="C6" s="3">
        <f t="shared" si="0"/>
        <v>1</v>
      </c>
      <c r="D6">
        <f>源数据!$D$25</f>
        <v>37695</v>
      </c>
      <c r="E6" s="3">
        <f t="shared" si="1"/>
        <v>1</v>
      </c>
      <c r="F6">
        <f>$F$25</f>
        <v>59320</v>
      </c>
      <c r="G6" s="3">
        <f t="shared" si="2"/>
        <v>1</v>
      </c>
    </row>
    <row r="7" spans="1:7" x14ac:dyDescent="0.2">
      <c r="A7" t="s">
        <v>8</v>
      </c>
      <c r="B7">
        <f>$B$25</f>
        <v>19259</v>
      </c>
      <c r="C7" s="3">
        <f t="shared" si="0"/>
        <v>1</v>
      </c>
      <c r="D7">
        <f>源数据!$D$25</f>
        <v>37695</v>
      </c>
      <c r="E7" s="3">
        <f t="shared" si="1"/>
        <v>1</v>
      </c>
      <c r="F7">
        <f>$F$25-210</f>
        <v>59110</v>
      </c>
      <c r="G7" s="3">
        <f t="shared" si="2"/>
        <v>0.99645987862440999</v>
      </c>
    </row>
    <row r="8" spans="1:7" x14ac:dyDescent="0.2">
      <c r="A8" t="s">
        <v>9</v>
      </c>
      <c r="B8">
        <f>$B$25-690</f>
        <v>18569</v>
      </c>
      <c r="C8" s="3">
        <f t="shared" si="0"/>
        <v>0.96417259463108163</v>
      </c>
      <c r="D8">
        <f>源数据!$D$25</f>
        <v>37695</v>
      </c>
      <c r="E8" s="3">
        <f t="shared" si="1"/>
        <v>1</v>
      </c>
      <c r="F8">
        <f>$F$25-7842</f>
        <v>51478</v>
      </c>
      <c r="G8" s="3">
        <f t="shared" si="2"/>
        <v>0.86780175320296693</v>
      </c>
    </row>
    <row r="9" spans="1:7" x14ac:dyDescent="0.2">
      <c r="A9" t="s">
        <v>10</v>
      </c>
      <c r="B9">
        <f>$B$25</f>
        <v>19259</v>
      </c>
      <c r="C9" s="3">
        <f t="shared" si="0"/>
        <v>1</v>
      </c>
      <c r="D9">
        <f>源数据!$D$25</f>
        <v>37695</v>
      </c>
      <c r="E9" s="3">
        <f t="shared" si="1"/>
        <v>1</v>
      </c>
      <c r="F9">
        <f>$F$25</f>
        <v>59320</v>
      </c>
      <c r="G9" s="3">
        <f t="shared" si="2"/>
        <v>1</v>
      </c>
    </row>
    <row r="10" spans="1:7" x14ac:dyDescent="0.2">
      <c r="A10" t="s">
        <v>11</v>
      </c>
      <c r="B10">
        <f>$B$25</f>
        <v>19259</v>
      </c>
      <c r="C10" s="3">
        <f t="shared" si="0"/>
        <v>1</v>
      </c>
      <c r="D10">
        <f>源数据!$D$25</f>
        <v>37695</v>
      </c>
      <c r="E10" s="3">
        <f t="shared" si="1"/>
        <v>1</v>
      </c>
      <c r="F10">
        <f>$F$25-11051</f>
        <v>48269</v>
      </c>
      <c r="G10" s="3">
        <f t="shared" si="2"/>
        <v>0.81370532703978427</v>
      </c>
    </row>
    <row r="11" spans="1:7" x14ac:dyDescent="0.2">
      <c r="A11" t="s">
        <v>12</v>
      </c>
      <c r="B11">
        <f>$B$25</f>
        <v>19259</v>
      </c>
      <c r="C11" s="3">
        <f t="shared" si="0"/>
        <v>1</v>
      </c>
      <c r="D11">
        <f>源数据!$D$25-31664</f>
        <v>6031</v>
      </c>
      <c r="E11" s="3">
        <f t="shared" si="1"/>
        <v>0.1599946942565327</v>
      </c>
      <c r="F11">
        <f>$F$25-812</f>
        <v>58508</v>
      </c>
      <c r="G11" s="3">
        <f t="shared" si="2"/>
        <v>0.98631153068105193</v>
      </c>
    </row>
    <row r="12" spans="1:7" x14ac:dyDescent="0.2">
      <c r="A12" t="s">
        <v>13</v>
      </c>
      <c r="B12">
        <f>$B$25-6105</f>
        <v>13154</v>
      </c>
      <c r="C12" s="3">
        <f t="shared" si="0"/>
        <v>0.68300534814891734</v>
      </c>
      <c r="D12">
        <v>0</v>
      </c>
      <c r="E12" s="3">
        <f t="shared" si="1"/>
        <v>0</v>
      </c>
      <c r="F12">
        <f>$F$25-27333</f>
        <v>31987</v>
      </c>
      <c r="G12" s="3">
        <f t="shared" si="2"/>
        <v>0.53922791638570466</v>
      </c>
    </row>
    <row r="13" spans="1:7" x14ac:dyDescent="0.2">
      <c r="A13" t="s">
        <v>14</v>
      </c>
      <c r="B13">
        <f>$B$25-6105</f>
        <v>13154</v>
      </c>
      <c r="C13" s="3">
        <f t="shared" si="0"/>
        <v>0.68300534814891734</v>
      </c>
      <c r="D13">
        <v>0</v>
      </c>
      <c r="E13" s="3">
        <f t="shared" si="1"/>
        <v>0</v>
      </c>
      <c r="F13">
        <f>$F$25-27333</f>
        <v>31987</v>
      </c>
      <c r="G13" s="3">
        <f t="shared" si="2"/>
        <v>0.53922791638570466</v>
      </c>
    </row>
    <row r="14" spans="1:7" x14ac:dyDescent="0.2">
      <c r="A14" t="s">
        <v>15</v>
      </c>
      <c r="B14">
        <v>0</v>
      </c>
      <c r="C14" s="3">
        <f t="shared" si="0"/>
        <v>0</v>
      </c>
      <c r="D14">
        <v>0</v>
      </c>
      <c r="E14" s="3">
        <f t="shared" si="1"/>
        <v>0</v>
      </c>
      <c r="F14">
        <v>0</v>
      </c>
      <c r="G14" s="3">
        <f t="shared" si="2"/>
        <v>0</v>
      </c>
    </row>
    <row r="15" spans="1:7" x14ac:dyDescent="0.2">
      <c r="A15" t="s">
        <v>16</v>
      </c>
      <c r="B15">
        <v>0</v>
      </c>
      <c r="C15" s="3">
        <f t="shared" si="0"/>
        <v>0</v>
      </c>
      <c r="D15">
        <v>0</v>
      </c>
      <c r="E15" s="3">
        <f t="shared" si="1"/>
        <v>0</v>
      </c>
      <c r="F15">
        <v>0</v>
      </c>
      <c r="G15" s="3">
        <f t="shared" si="2"/>
        <v>0</v>
      </c>
    </row>
    <row r="16" spans="1:7" x14ac:dyDescent="0.2">
      <c r="A16" t="s">
        <v>17</v>
      </c>
      <c r="B16">
        <v>0</v>
      </c>
      <c r="C16" s="3">
        <f t="shared" si="0"/>
        <v>0</v>
      </c>
      <c r="D16">
        <v>0</v>
      </c>
      <c r="E16" s="3">
        <f t="shared" si="1"/>
        <v>0</v>
      </c>
      <c r="F16">
        <v>0</v>
      </c>
      <c r="G16" s="3">
        <f t="shared" si="2"/>
        <v>0</v>
      </c>
    </row>
    <row r="17" spans="1:7" x14ac:dyDescent="0.2">
      <c r="A17" t="s">
        <v>18</v>
      </c>
      <c r="B17">
        <f>$B$25</f>
        <v>19259</v>
      </c>
      <c r="C17" s="3">
        <f t="shared" si="0"/>
        <v>1</v>
      </c>
      <c r="D17">
        <f>源数据!$D$25</f>
        <v>37695</v>
      </c>
      <c r="E17" s="3">
        <f t="shared" si="1"/>
        <v>1</v>
      </c>
      <c r="F17">
        <f>$F$25-32349</f>
        <v>26971</v>
      </c>
      <c r="G17" s="3">
        <f t="shared" si="2"/>
        <v>0.45466958867161161</v>
      </c>
    </row>
    <row r="18" spans="1:7" x14ac:dyDescent="0.2">
      <c r="A18" t="s">
        <v>19</v>
      </c>
      <c r="B18">
        <f>$B$25</f>
        <v>19259</v>
      </c>
      <c r="C18" s="3">
        <f t="shared" si="0"/>
        <v>1</v>
      </c>
      <c r="D18">
        <f>源数据!$D$25</f>
        <v>37695</v>
      </c>
      <c r="E18" s="3">
        <f t="shared" si="1"/>
        <v>1</v>
      </c>
      <c r="F18">
        <f>$F$25-32349</f>
        <v>26971</v>
      </c>
      <c r="G18" s="3">
        <f t="shared" si="2"/>
        <v>0.45466958867161161</v>
      </c>
    </row>
    <row r="19" spans="1:7" x14ac:dyDescent="0.2">
      <c r="A19" t="s">
        <v>20</v>
      </c>
      <c r="B19">
        <v>0</v>
      </c>
      <c r="C19" s="3">
        <f t="shared" si="0"/>
        <v>0</v>
      </c>
      <c r="D19">
        <f>源数据!$D$25</f>
        <v>37695</v>
      </c>
      <c r="E19" s="3">
        <f t="shared" si="1"/>
        <v>1</v>
      </c>
      <c r="F19">
        <v>0</v>
      </c>
      <c r="G19" s="3">
        <f t="shared" si="2"/>
        <v>0</v>
      </c>
    </row>
    <row r="20" spans="1:7" x14ac:dyDescent="0.2">
      <c r="A20" t="s">
        <v>21</v>
      </c>
      <c r="B20">
        <v>0</v>
      </c>
      <c r="C20" s="3">
        <f t="shared" si="0"/>
        <v>0</v>
      </c>
      <c r="D20">
        <f>源数据!$D$25</f>
        <v>37695</v>
      </c>
      <c r="E20" s="3">
        <f t="shared" si="1"/>
        <v>1</v>
      </c>
      <c r="F20">
        <v>0</v>
      </c>
      <c r="G20" s="3">
        <f t="shared" si="2"/>
        <v>0</v>
      </c>
    </row>
    <row r="21" spans="1:7" x14ac:dyDescent="0.2">
      <c r="A21" t="s">
        <v>22</v>
      </c>
      <c r="B21">
        <v>0</v>
      </c>
      <c r="C21" s="3">
        <f t="shared" si="0"/>
        <v>0</v>
      </c>
      <c r="D21">
        <v>0</v>
      </c>
      <c r="E21" s="3">
        <f t="shared" si="1"/>
        <v>0</v>
      </c>
      <c r="F21">
        <v>0</v>
      </c>
      <c r="G21" s="3">
        <f t="shared" si="2"/>
        <v>0</v>
      </c>
    </row>
    <row r="22" spans="1:7" x14ac:dyDescent="0.2">
      <c r="A22" t="s">
        <v>23</v>
      </c>
      <c r="B22">
        <v>0</v>
      </c>
      <c r="C22" s="3">
        <f t="shared" si="0"/>
        <v>0</v>
      </c>
      <c r="D22">
        <v>0</v>
      </c>
      <c r="E22" s="3">
        <f t="shared" si="1"/>
        <v>0</v>
      </c>
      <c r="F22">
        <v>0</v>
      </c>
      <c r="G22" s="3">
        <f t="shared" si="2"/>
        <v>0</v>
      </c>
    </row>
    <row r="23" spans="1:7" x14ac:dyDescent="0.2">
      <c r="A23" t="s">
        <v>24</v>
      </c>
      <c r="B23">
        <f>$B$25</f>
        <v>19259</v>
      </c>
      <c r="C23" s="3">
        <f t="shared" si="0"/>
        <v>1</v>
      </c>
      <c r="D23">
        <v>0</v>
      </c>
      <c r="E23" s="3">
        <f t="shared" si="1"/>
        <v>0</v>
      </c>
      <c r="F23">
        <f>$F$25-12095</f>
        <v>47225</v>
      </c>
      <c r="G23" s="3">
        <f t="shared" si="2"/>
        <v>0.796105866486851</v>
      </c>
    </row>
    <row r="24" spans="1:7" x14ac:dyDescent="0.2">
      <c r="A24" t="s">
        <v>25</v>
      </c>
      <c r="B24">
        <v>0</v>
      </c>
      <c r="C24" s="3">
        <f t="shared" si="0"/>
        <v>0</v>
      </c>
      <c r="D24">
        <v>0</v>
      </c>
      <c r="E24" s="3">
        <f t="shared" si="1"/>
        <v>0</v>
      </c>
      <c r="F24">
        <f>$F$25-1078</f>
        <v>58242</v>
      </c>
      <c r="G24" s="3">
        <f t="shared" si="2"/>
        <v>0.98182737693863786</v>
      </c>
    </row>
    <row r="25" spans="1:7" x14ac:dyDescent="0.2">
      <c r="A25" s="1" t="s">
        <v>27</v>
      </c>
      <c r="B25" s="1">
        <v>19259</v>
      </c>
      <c r="D25" s="1">
        <v>37695</v>
      </c>
      <c r="F25" s="1">
        <v>59320</v>
      </c>
    </row>
    <row r="27" spans="1:7" x14ac:dyDescent="0.2">
      <c r="C27" s="4" t="s">
        <v>28</v>
      </c>
      <c r="D27" s="5">
        <f>B25+D25</f>
        <v>56954</v>
      </c>
      <c r="E27" s="5" t="s">
        <v>29</v>
      </c>
      <c r="F27" s="6">
        <f>B25+D25+F25</f>
        <v>116274</v>
      </c>
    </row>
    <row r="28" spans="1:7" x14ac:dyDescent="0.2">
      <c r="C28" s="7" t="s">
        <v>30</v>
      </c>
      <c r="D28">
        <v>56950</v>
      </c>
      <c r="E28" t="s">
        <v>31</v>
      </c>
      <c r="F28" s="8">
        <v>116161</v>
      </c>
    </row>
    <row r="29" spans="1:7" x14ac:dyDescent="0.2">
      <c r="C29" s="7" t="s">
        <v>32</v>
      </c>
      <c r="D29">
        <f>D27-D28</f>
        <v>4</v>
      </c>
      <c r="F29" s="9">
        <f>F27-F28</f>
        <v>113</v>
      </c>
    </row>
    <row r="30" spans="1:7" x14ac:dyDescent="0.2">
      <c r="C30" s="10"/>
      <c r="D30" s="11"/>
      <c r="E30" s="11"/>
      <c r="F30" s="12"/>
    </row>
  </sheetData>
  <mergeCells count="3">
    <mergeCell ref="B1:C1"/>
    <mergeCell ref="D1:E1"/>
    <mergeCell ref="F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4A80-7AF0-43A4-85C1-63BCB1B151DE}">
  <dimension ref="A2:C25"/>
  <sheetViews>
    <sheetView topLeftCell="A10" workbookViewId="0">
      <selection activeCell="C26" sqref="C26"/>
    </sheetView>
  </sheetViews>
  <sheetFormatPr baseColWidth="10" defaultColWidth="8.83203125" defaultRowHeight="15" x14ac:dyDescent="0.2"/>
  <cols>
    <col min="1" max="1" width="12.5" customWidth="1"/>
  </cols>
  <sheetData>
    <row r="2" spans="1:3" x14ac:dyDescent="0.2">
      <c r="A2" t="s">
        <v>3</v>
      </c>
      <c r="B2">
        <f t="shared" ref="B2:B6" si="0">$B$25</f>
        <v>116161</v>
      </c>
      <c r="C2" s="3">
        <f>B2/$B$25</f>
        <v>1</v>
      </c>
    </row>
    <row r="3" spans="1:3" x14ac:dyDescent="0.2">
      <c r="A3" t="s">
        <v>4</v>
      </c>
      <c r="B3">
        <f>$B$25-10824</f>
        <v>105337</v>
      </c>
      <c r="C3" s="3">
        <f t="shared" ref="C3:C25" si="1">B3/$B$25</f>
        <v>0.90681898399634986</v>
      </c>
    </row>
    <row r="4" spans="1:3" x14ac:dyDescent="0.2">
      <c r="A4" t="s">
        <v>5</v>
      </c>
      <c r="B4">
        <f>$B$25-4</f>
        <v>116157</v>
      </c>
      <c r="C4" s="3">
        <f t="shared" si="1"/>
        <v>0.99996556503473633</v>
      </c>
    </row>
    <row r="5" spans="1:3" x14ac:dyDescent="0.2">
      <c r="A5" t="s">
        <v>6</v>
      </c>
      <c r="B5">
        <f>$B$25-30531</f>
        <v>85630</v>
      </c>
      <c r="C5" s="3">
        <f t="shared" si="1"/>
        <v>0.73716651888327411</v>
      </c>
    </row>
    <row r="6" spans="1:3" x14ac:dyDescent="0.2">
      <c r="A6" t="s">
        <v>7</v>
      </c>
      <c r="B6">
        <f t="shared" si="0"/>
        <v>116161</v>
      </c>
      <c r="C6" s="3">
        <f t="shared" si="1"/>
        <v>1</v>
      </c>
    </row>
    <row r="7" spans="1:3" x14ac:dyDescent="0.2">
      <c r="A7" t="s">
        <v>8</v>
      </c>
      <c r="B7">
        <f>$B$25-210</f>
        <v>115951</v>
      </c>
      <c r="C7" s="3">
        <f t="shared" si="1"/>
        <v>0.99819216432365421</v>
      </c>
    </row>
    <row r="8" spans="1:3" x14ac:dyDescent="0.2">
      <c r="A8" t="s">
        <v>9</v>
      </c>
      <c r="B8">
        <f>$B$25-8531</f>
        <v>107630</v>
      </c>
      <c r="C8" s="3">
        <f t="shared" si="1"/>
        <v>0.92655882783378241</v>
      </c>
    </row>
    <row r="9" spans="1:3" x14ac:dyDescent="0.2">
      <c r="A9" t="s">
        <v>10</v>
      </c>
      <c r="B9">
        <f>$B$25</f>
        <v>116161</v>
      </c>
      <c r="C9" s="3">
        <f t="shared" si="1"/>
        <v>1</v>
      </c>
    </row>
    <row r="10" spans="1:3" x14ac:dyDescent="0.2">
      <c r="A10" t="s">
        <v>11</v>
      </c>
      <c r="B10">
        <f>$B$25-11034</f>
        <v>105127</v>
      </c>
      <c r="C10" s="3">
        <f t="shared" si="1"/>
        <v>0.90501114832000418</v>
      </c>
    </row>
    <row r="11" spans="1:3" x14ac:dyDescent="0.2">
      <c r="A11" t="s">
        <v>12</v>
      </c>
      <c r="B11">
        <f>$B$25-32470</f>
        <v>83691</v>
      </c>
      <c r="C11" s="3">
        <f t="shared" si="1"/>
        <v>0.72047416947168152</v>
      </c>
    </row>
    <row r="12" spans="1:3" x14ac:dyDescent="0.2">
      <c r="A12" t="s">
        <v>13</v>
      </c>
      <c r="B12">
        <f>$B$25-71107</f>
        <v>45054</v>
      </c>
      <c r="C12" s="3">
        <f t="shared" si="1"/>
        <v>0.38785823124800922</v>
      </c>
    </row>
    <row r="13" spans="1:3" x14ac:dyDescent="0.2">
      <c r="A13" t="s">
        <v>14</v>
      </c>
      <c r="B13">
        <f>$B$25-71107</f>
        <v>45054</v>
      </c>
      <c r="C13" s="3">
        <f t="shared" si="1"/>
        <v>0.38785823124800922</v>
      </c>
    </row>
    <row r="14" spans="1:3" x14ac:dyDescent="0.2">
      <c r="A14" t="s">
        <v>15</v>
      </c>
      <c r="B14">
        <v>0</v>
      </c>
      <c r="C14" s="3">
        <f t="shared" si="1"/>
        <v>0</v>
      </c>
    </row>
    <row r="15" spans="1:3" x14ac:dyDescent="0.2">
      <c r="A15" t="s">
        <v>16</v>
      </c>
      <c r="B15">
        <v>0</v>
      </c>
      <c r="C15" s="3">
        <f t="shared" si="1"/>
        <v>0</v>
      </c>
    </row>
    <row r="16" spans="1:3" x14ac:dyDescent="0.2">
      <c r="A16" t="s">
        <v>17</v>
      </c>
      <c r="B16">
        <v>0</v>
      </c>
      <c r="C16" s="3">
        <f t="shared" si="1"/>
        <v>0</v>
      </c>
    </row>
    <row r="17" spans="1:3" x14ac:dyDescent="0.2">
      <c r="A17" t="s">
        <v>18</v>
      </c>
      <c r="B17">
        <f>$B$25-32257</f>
        <v>83904</v>
      </c>
      <c r="C17" s="3">
        <f t="shared" si="1"/>
        <v>0.72230783137197507</v>
      </c>
    </row>
    <row r="18" spans="1:3" x14ac:dyDescent="0.2">
      <c r="A18" t="s">
        <v>19</v>
      </c>
      <c r="B18">
        <f>$B$25-32257</f>
        <v>83904</v>
      </c>
      <c r="C18" s="3">
        <f t="shared" si="1"/>
        <v>0.72230783137197507</v>
      </c>
    </row>
    <row r="19" spans="1:3" x14ac:dyDescent="0.2">
      <c r="A19" t="s">
        <v>20</v>
      </c>
      <c r="B19">
        <f>$B$25-78470</f>
        <v>37691</v>
      </c>
      <c r="C19" s="3">
        <f t="shared" si="1"/>
        <v>0.32447206893880048</v>
      </c>
    </row>
    <row r="20" spans="1:3" x14ac:dyDescent="0.2">
      <c r="A20" t="s">
        <v>21</v>
      </c>
      <c r="B20">
        <f>$B$25-78470</f>
        <v>37691</v>
      </c>
      <c r="C20" s="3">
        <f t="shared" si="1"/>
        <v>0.32447206893880048</v>
      </c>
    </row>
    <row r="21" spans="1:3" x14ac:dyDescent="0.2">
      <c r="A21" t="s">
        <v>22</v>
      </c>
      <c r="B21">
        <v>0</v>
      </c>
      <c r="C21" s="3">
        <f t="shared" si="1"/>
        <v>0</v>
      </c>
    </row>
    <row r="22" spans="1:3" x14ac:dyDescent="0.2">
      <c r="A22" t="s">
        <v>23</v>
      </c>
      <c r="B22">
        <v>0</v>
      </c>
      <c r="C22" s="3">
        <f t="shared" si="1"/>
        <v>0</v>
      </c>
    </row>
    <row r="23" spans="1:3" x14ac:dyDescent="0.2">
      <c r="A23" t="s">
        <v>24</v>
      </c>
      <c r="B23">
        <f>$B$25-12090</f>
        <v>104071</v>
      </c>
      <c r="C23" s="3">
        <f t="shared" si="1"/>
        <v>0.8959203174903797</v>
      </c>
    </row>
    <row r="24" spans="1:3" x14ac:dyDescent="0.2">
      <c r="A24" t="s">
        <v>25</v>
      </c>
      <c r="B24">
        <f>$B$25-20337</f>
        <v>95824</v>
      </c>
      <c r="C24" s="3">
        <f t="shared" si="1"/>
        <v>0.82492402785788688</v>
      </c>
    </row>
    <row r="25" spans="1:3" x14ac:dyDescent="0.2">
      <c r="A25" s="1" t="s">
        <v>26</v>
      </c>
      <c r="B25">
        <v>116161</v>
      </c>
      <c r="C25" s="3">
        <f t="shared" si="1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源数据</vt:lpstr>
      <vt:lpstr>分别去重后</vt:lpstr>
      <vt:lpstr>合并后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Milagro Albert</cp:lastModifiedBy>
  <dcterms:created xsi:type="dcterms:W3CDTF">2015-06-05T18:19:34Z</dcterms:created>
  <dcterms:modified xsi:type="dcterms:W3CDTF">2022-12-23T10:18:31Z</dcterms:modified>
</cp:coreProperties>
</file>