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35"/>
  </bookViews>
  <sheets>
    <sheet name="Guerin2012" sheetId="3" r:id="rId1"/>
    <sheet name="Brennan2003" sheetId="4" r:id="rId2"/>
    <sheet name="DARC_etch factor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7" i="4" l="1"/>
  <c r="F48" i="4"/>
  <c r="E79" i="4"/>
  <c r="E80" i="4"/>
  <c r="D76" i="4"/>
  <c r="W4" i="3" l="1"/>
  <c r="V4" i="3"/>
  <c r="T4" i="3"/>
  <c r="U4" i="3"/>
  <c r="X4" i="3"/>
  <c r="S4" i="3"/>
  <c r="W5" i="5" l="1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4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3" i="5"/>
  <c r="V38" i="5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5" i="5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4" i="5"/>
  <c r="AB37" i="4" l="1"/>
  <c r="E38" i="4"/>
  <c r="AT37" i="4"/>
  <c r="AU37" i="4"/>
  <c r="AT64" i="4" l="1"/>
  <c r="AS64" i="4" l="1"/>
  <c r="AS61" i="4"/>
  <c r="AS62" i="4"/>
  <c r="AS63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60" i="4"/>
  <c r="AT60" i="4"/>
  <c r="AT63" i="4"/>
  <c r="AT61" i="4"/>
  <c r="AT62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R61" i="4"/>
  <c r="AR62" i="4" s="1"/>
  <c r="AB63" i="4"/>
  <c r="AA62" i="4"/>
  <c r="AA61" i="4"/>
  <c r="AB61" i="4"/>
  <c r="AB62" i="4"/>
  <c r="AA63" i="4"/>
  <c r="AA64" i="4"/>
  <c r="AB64" i="4"/>
  <c r="AA65" i="4"/>
  <c r="AB65" i="4"/>
  <c r="AA66" i="4"/>
  <c r="AB66" i="4"/>
  <c r="AA67" i="4"/>
  <c r="AB67" i="4"/>
  <c r="AA68" i="4"/>
  <c r="AB68" i="4"/>
  <c r="AA69" i="4"/>
  <c r="AB69" i="4"/>
  <c r="AA70" i="4"/>
  <c r="AB70" i="4"/>
  <c r="AA71" i="4"/>
  <c r="AB71" i="4"/>
  <c r="AA72" i="4"/>
  <c r="AB72" i="4"/>
  <c r="AA73" i="4"/>
  <c r="AB73" i="4"/>
  <c r="AA74" i="4"/>
  <c r="AB74" i="4"/>
  <c r="AA75" i="4"/>
  <c r="AB75" i="4"/>
  <c r="AA76" i="4"/>
  <c r="AB76" i="4"/>
  <c r="AA77" i="4"/>
  <c r="AB77" i="4"/>
  <c r="AA78" i="4"/>
  <c r="AB78" i="4"/>
  <c r="AA79" i="4"/>
  <c r="AB79" i="4"/>
  <c r="AA80" i="4"/>
  <c r="AB80" i="4"/>
  <c r="AB60" i="4"/>
  <c r="AA60" i="4"/>
  <c r="Z61" i="4"/>
  <c r="Z62" i="4" s="1"/>
  <c r="AT46" i="4"/>
  <c r="AY38" i="4"/>
  <c r="AZ38" i="4"/>
  <c r="BA38" i="4"/>
  <c r="AY39" i="4"/>
  <c r="AZ39" i="4"/>
  <c r="BA39" i="4" s="1"/>
  <c r="AY40" i="4"/>
  <c r="AZ40" i="4"/>
  <c r="BA40" i="4" s="1"/>
  <c r="AY42" i="4"/>
  <c r="AZ42" i="4"/>
  <c r="BA42" i="4"/>
  <c r="AY41" i="4"/>
  <c r="AZ41" i="4"/>
  <c r="BA41" i="4"/>
  <c r="AY43" i="4"/>
  <c r="AZ43" i="4"/>
  <c r="BA43" i="4" s="1"/>
  <c r="AY44" i="4"/>
  <c r="AZ44" i="4"/>
  <c r="BA44" i="4" s="1"/>
  <c r="AY45" i="4"/>
  <c r="AZ45" i="4"/>
  <c r="BA45" i="4" s="1"/>
  <c r="AY46" i="4"/>
  <c r="AZ46" i="4"/>
  <c r="BA46" i="4"/>
  <c r="AZ36" i="4"/>
  <c r="AZ37" i="4"/>
  <c r="BA37" i="4" s="1"/>
  <c r="AS38" i="4"/>
  <c r="AT38" i="4"/>
  <c r="AU38" i="4"/>
  <c r="AS39" i="4"/>
  <c r="AT39" i="4"/>
  <c r="AU39" i="4"/>
  <c r="AS40" i="4"/>
  <c r="AT40" i="4"/>
  <c r="AU40" i="4" s="1"/>
  <c r="AS41" i="4"/>
  <c r="AT41" i="4"/>
  <c r="AU41" i="4"/>
  <c r="AS42" i="4"/>
  <c r="AT42" i="4"/>
  <c r="AU42" i="4"/>
  <c r="AS43" i="4"/>
  <c r="AT43" i="4"/>
  <c r="AU43" i="4"/>
  <c r="AS44" i="4"/>
  <c r="AT44" i="4"/>
  <c r="AU44" i="4" s="1"/>
  <c r="AS45" i="4"/>
  <c r="AT45" i="4"/>
  <c r="AU45" i="4"/>
  <c r="AS46" i="4"/>
  <c r="AU46" i="4"/>
  <c r="AS37" i="4"/>
  <c r="AT36" i="4"/>
  <c r="AY37" i="4"/>
  <c r="AG38" i="4"/>
  <c r="AH38" i="4"/>
  <c r="AI38" i="4"/>
  <c r="AG39" i="4"/>
  <c r="AH39" i="4"/>
  <c r="AI39" i="4" s="1"/>
  <c r="AG40" i="4"/>
  <c r="AH40" i="4"/>
  <c r="AI40" i="4" s="1"/>
  <c r="AG41" i="4"/>
  <c r="AH41" i="4"/>
  <c r="AI41" i="4"/>
  <c r="AG42" i="4"/>
  <c r="AH42" i="4"/>
  <c r="AI42" i="4"/>
  <c r="AG43" i="4"/>
  <c r="AH43" i="4"/>
  <c r="AI43" i="4" s="1"/>
  <c r="AG44" i="4"/>
  <c r="AH44" i="4"/>
  <c r="AI44" i="4" s="1"/>
  <c r="AG45" i="4"/>
  <c r="AH45" i="4"/>
  <c r="AI45" i="4"/>
  <c r="AG46" i="4"/>
  <c r="AH46" i="4"/>
  <c r="AI46" i="4"/>
  <c r="AG47" i="4"/>
  <c r="AH47" i="4"/>
  <c r="AI47" i="4" s="1"/>
  <c r="AG48" i="4"/>
  <c r="AH48" i="4"/>
  <c r="AI48" i="4" s="1"/>
  <c r="AG49" i="4"/>
  <c r="AH49" i="4"/>
  <c r="AI49" i="4"/>
  <c r="AI37" i="4"/>
  <c r="AH37" i="4"/>
  <c r="AG37" i="4"/>
  <c r="AH36" i="4"/>
  <c r="AA38" i="4"/>
  <c r="AB38" i="4"/>
  <c r="AC38" i="4" s="1"/>
  <c r="AA39" i="4"/>
  <c r="AB39" i="4"/>
  <c r="AC39" i="4" s="1"/>
  <c r="AA40" i="4"/>
  <c r="AB40" i="4"/>
  <c r="AC40" i="4" s="1"/>
  <c r="AA41" i="4"/>
  <c r="AB41" i="4"/>
  <c r="AC41" i="4"/>
  <c r="AA42" i="4"/>
  <c r="AB42" i="4"/>
  <c r="AC42" i="4" s="1"/>
  <c r="AA43" i="4"/>
  <c r="AB43" i="4"/>
  <c r="AC43" i="4" s="1"/>
  <c r="AA44" i="4"/>
  <c r="AB44" i="4"/>
  <c r="AC44" i="4" s="1"/>
  <c r="AA45" i="4"/>
  <c r="AB45" i="4"/>
  <c r="AC45" i="4"/>
  <c r="AA46" i="4"/>
  <c r="AB46" i="4"/>
  <c r="AC46" i="4" s="1"/>
  <c r="AA47" i="4"/>
  <c r="AB47" i="4"/>
  <c r="AC47" i="4" s="1"/>
  <c r="AA48" i="4"/>
  <c r="AB48" i="4"/>
  <c r="AC48" i="4" s="1"/>
  <c r="AA49" i="4"/>
  <c r="AB49" i="4"/>
  <c r="AC49" i="4"/>
  <c r="AA37" i="4"/>
  <c r="AC37" i="4"/>
  <c r="AB36" i="4"/>
  <c r="AR63" i="4" l="1"/>
  <c r="Z63" i="4"/>
  <c r="L64" i="4"/>
  <c r="L63" i="4"/>
  <c r="L62" i="4"/>
  <c r="F61" i="4"/>
  <c r="F62" i="4"/>
  <c r="F63" i="4"/>
  <c r="F64" i="4"/>
  <c r="F65" i="4"/>
  <c r="F66" i="4"/>
  <c r="F67" i="4"/>
  <c r="F60" i="4"/>
  <c r="S37" i="4"/>
  <c r="S38" i="4"/>
  <c r="S39" i="4"/>
  <c r="S40" i="4"/>
  <c r="S41" i="4"/>
  <c r="S42" i="4"/>
  <c r="S43" i="4"/>
  <c r="R37" i="4"/>
  <c r="R38" i="4"/>
  <c r="R39" i="4"/>
  <c r="R40" i="4"/>
  <c r="R41" i="4"/>
  <c r="R42" i="4"/>
  <c r="R43" i="4"/>
  <c r="R36" i="4"/>
  <c r="Q37" i="4"/>
  <c r="Q38" i="4"/>
  <c r="Q39" i="4"/>
  <c r="Q40" i="4"/>
  <c r="Q41" i="4"/>
  <c r="Q42" i="4"/>
  <c r="Q43" i="4"/>
  <c r="Q36" i="4"/>
  <c r="M49" i="4"/>
  <c r="M50" i="4"/>
  <c r="D73" i="4"/>
  <c r="D74" i="4"/>
  <c r="D75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60" i="4"/>
  <c r="D61" i="4"/>
  <c r="D62" i="4"/>
  <c r="D63" i="4"/>
  <c r="D64" i="4"/>
  <c r="D65" i="4"/>
  <c r="D66" i="4"/>
  <c r="D67" i="4"/>
  <c r="D68" i="4"/>
  <c r="D69" i="4"/>
  <c r="D70" i="4"/>
  <c r="D71" i="4"/>
  <c r="D72" i="4"/>
  <c r="D60" i="4"/>
  <c r="C79" i="4"/>
  <c r="C80" i="4" s="1"/>
  <c r="C62" i="4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61" i="4"/>
  <c r="BD60" i="4"/>
  <c r="BD5" i="4"/>
  <c r="BD6" i="4"/>
  <c r="BD7" i="4"/>
  <c r="BD8" i="4"/>
  <c r="BD9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43" i="4"/>
  <c r="BD44" i="4"/>
  <c r="BD45" i="4"/>
  <c r="BD46" i="4"/>
  <c r="BD47" i="4"/>
  <c r="BD48" i="4"/>
  <c r="BD49" i="4"/>
  <c r="BD50" i="4"/>
  <c r="BD51" i="4"/>
  <c r="BD52" i="4"/>
  <c r="BD53" i="4"/>
  <c r="BD54" i="4"/>
  <c r="BD55" i="4"/>
  <c r="BD56" i="4"/>
  <c r="BD57" i="4"/>
  <c r="BD58" i="4"/>
  <c r="BD59" i="4"/>
  <c r="BD4" i="4"/>
  <c r="BC6" i="4"/>
  <c r="BC5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4" i="4"/>
  <c r="AK5" i="4"/>
  <c r="AK6" i="4" s="1"/>
  <c r="E42" i="4"/>
  <c r="K50" i="4"/>
  <c r="K38" i="4"/>
  <c r="K39" i="4"/>
  <c r="K40" i="4"/>
  <c r="K41" i="4"/>
  <c r="K42" i="4"/>
  <c r="K43" i="4"/>
  <c r="K44" i="4"/>
  <c r="K45" i="4"/>
  <c r="K46" i="4"/>
  <c r="K47" i="4"/>
  <c r="K48" i="4"/>
  <c r="K49" i="4"/>
  <c r="K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37" i="4"/>
  <c r="M36" i="4"/>
  <c r="L37" i="4"/>
  <c r="M37" i="4" s="1"/>
  <c r="L50" i="4"/>
  <c r="L49" i="4"/>
  <c r="L48" i="4"/>
  <c r="M48" i="4" s="1"/>
  <c r="L47" i="4"/>
  <c r="M47" i="4" s="1"/>
  <c r="L46" i="4"/>
  <c r="M46" i="4" s="1"/>
  <c r="L45" i="4"/>
  <c r="M45" i="4" s="1"/>
  <c r="L44" i="4"/>
  <c r="M44" i="4" s="1"/>
  <c r="L43" i="4"/>
  <c r="M43" i="4" s="1"/>
  <c r="L42" i="4"/>
  <c r="M42" i="4" s="1"/>
  <c r="L41" i="4"/>
  <c r="M41" i="4" s="1"/>
  <c r="L40" i="4"/>
  <c r="M40" i="4" s="1"/>
  <c r="L39" i="4"/>
  <c r="M39" i="4" s="1"/>
  <c r="L38" i="4"/>
  <c r="M38" i="4" s="1"/>
  <c r="L36" i="4"/>
  <c r="F37" i="4"/>
  <c r="F38" i="4"/>
  <c r="F39" i="4"/>
  <c r="F40" i="4"/>
  <c r="F41" i="4"/>
  <c r="F42" i="4"/>
  <c r="F43" i="4"/>
  <c r="F44" i="4"/>
  <c r="F45" i="4"/>
  <c r="F46" i="4"/>
  <c r="F47" i="4"/>
  <c r="E50" i="4"/>
  <c r="E37" i="4"/>
  <c r="E39" i="4"/>
  <c r="E40" i="4"/>
  <c r="E41" i="4"/>
  <c r="E43" i="4"/>
  <c r="E44" i="4"/>
  <c r="E45" i="4"/>
  <c r="E46" i="4"/>
  <c r="E47" i="4"/>
  <c r="E48" i="4"/>
  <c r="E49" i="4"/>
  <c r="E36" i="4"/>
  <c r="U4" i="4"/>
  <c r="U12" i="4"/>
  <c r="U8" i="4"/>
  <c r="U11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" i="4"/>
  <c r="U7" i="4"/>
  <c r="U9" i="4"/>
  <c r="U10" i="4"/>
  <c r="U5" i="4"/>
  <c r="T5" i="4"/>
  <c r="T6" i="4" s="1"/>
  <c r="AR64" i="4" l="1"/>
  <c r="Z64" i="4"/>
  <c r="BC7" i="4"/>
  <c r="AK7" i="4"/>
  <c r="T7" i="4"/>
  <c r="AR65" i="4" l="1"/>
  <c r="Z65" i="4"/>
  <c r="BC8" i="4"/>
  <c r="AK8" i="4"/>
  <c r="T8" i="4"/>
  <c r="AR66" i="4" l="1"/>
  <c r="Z66" i="4"/>
  <c r="BC9" i="4"/>
  <c r="AK9" i="4"/>
  <c r="T9" i="4"/>
  <c r="AR67" i="4" l="1"/>
  <c r="Z67" i="4"/>
  <c r="BC10" i="4"/>
  <c r="AK10" i="4"/>
  <c r="T10" i="4"/>
  <c r="AR68" i="4" l="1"/>
  <c r="Z68" i="4"/>
  <c r="BC11" i="4"/>
  <c r="AK11" i="4"/>
  <c r="T11" i="4"/>
  <c r="AR69" i="4" l="1"/>
  <c r="Z69" i="4"/>
  <c r="BC12" i="4"/>
  <c r="AK12" i="4"/>
  <c r="T12" i="4"/>
  <c r="AR70" i="4" l="1"/>
  <c r="Z70" i="4"/>
  <c r="BC13" i="4"/>
  <c r="AK13" i="4"/>
  <c r="T13" i="4"/>
  <c r="AR71" i="4" l="1"/>
  <c r="Z71" i="4"/>
  <c r="BC14" i="4"/>
  <c r="AK14" i="4"/>
  <c r="T14" i="4"/>
  <c r="AR72" i="4" l="1"/>
  <c r="Z72" i="4"/>
  <c r="BC15" i="4"/>
  <c r="AK15" i="4"/>
  <c r="T15" i="4"/>
  <c r="AR73" i="4" l="1"/>
  <c r="Z73" i="4"/>
  <c r="BC16" i="4"/>
  <c r="AK16" i="4"/>
  <c r="T16" i="4"/>
  <c r="AR74" i="4" l="1"/>
  <c r="Z74" i="4"/>
  <c r="BC17" i="4"/>
  <c r="AK17" i="4"/>
  <c r="T17" i="4"/>
  <c r="AR75" i="4" l="1"/>
  <c r="Z75" i="4"/>
  <c r="BC18" i="4"/>
  <c r="AK18" i="4"/>
  <c r="T18" i="4"/>
  <c r="AR76" i="4" l="1"/>
  <c r="Z76" i="4"/>
  <c r="BC19" i="4"/>
  <c r="AK19" i="4"/>
  <c r="T19" i="4"/>
  <c r="AR77" i="4" l="1"/>
  <c r="Z77" i="4"/>
  <c r="BC20" i="4"/>
  <c r="AK20" i="4"/>
  <c r="T20" i="4"/>
  <c r="AR78" i="4" l="1"/>
  <c r="Z78" i="4"/>
  <c r="BC21" i="4"/>
  <c r="AK21" i="4"/>
  <c r="T21" i="4"/>
  <c r="AR79" i="4" l="1"/>
  <c r="Z79" i="4"/>
  <c r="BC22" i="4"/>
  <c r="AK22" i="4"/>
  <c r="T22" i="4"/>
  <c r="AR80" i="4" l="1"/>
  <c r="Z80" i="4"/>
  <c r="BC23" i="4"/>
  <c r="AK23" i="4"/>
  <c r="T23" i="4"/>
  <c r="BC24" i="4" l="1"/>
  <c r="AK24" i="4"/>
  <c r="T24" i="4"/>
  <c r="BC25" i="4" l="1"/>
  <c r="AK25" i="4"/>
  <c r="T25" i="4"/>
  <c r="BC26" i="4" l="1"/>
  <c r="AK26" i="4"/>
  <c r="T26" i="4"/>
  <c r="BC27" i="4" l="1"/>
  <c r="AK27" i="4"/>
  <c r="T27" i="4"/>
  <c r="BC28" i="4" l="1"/>
  <c r="AK28" i="4"/>
  <c r="T28" i="4"/>
  <c r="BC29" i="4" l="1"/>
  <c r="AK29" i="4"/>
  <c r="T29" i="4"/>
  <c r="BC30" i="4" l="1"/>
  <c r="AK30" i="4"/>
  <c r="T30" i="4"/>
  <c r="BC31" i="4" l="1"/>
  <c r="AK31" i="4"/>
  <c r="T31" i="4"/>
  <c r="BC32" i="4" l="1"/>
  <c r="AK32" i="4"/>
  <c r="T32" i="4"/>
  <c r="BC33" i="4" l="1"/>
  <c r="AK33" i="4"/>
  <c r="T33" i="4"/>
  <c r="BC34" i="4" l="1"/>
  <c r="AK34" i="4"/>
  <c r="T34" i="4"/>
  <c r="BC35" i="4" l="1"/>
  <c r="AK35" i="4"/>
  <c r="T35" i="4"/>
  <c r="BC36" i="4" l="1"/>
  <c r="AK36" i="4"/>
  <c r="T36" i="4"/>
  <c r="BC37" i="4" l="1"/>
  <c r="AK37" i="4"/>
  <c r="T37" i="4"/>
  <c r="BC38" i="4" l="1"/>
  <c r="AK38" i="4"/>
  <c r="T38" i="4"/>
  <c r="BC39" i="4" l="1"/>
  <c r="AK39" i="4"/>
  <c r="T39" i="4"/>
  <c r="BC40" i="4" l="1"/>
  <c r="AK40" i="4"/>
  <c r="T40" i="4"/>
  <c r="BC41" i="4" l="1"/>
  <c r="AK41" i="4"/>
  <c r="T41" i="4"/>
  <c r="BC42" i="4" l="1"/>
  <c r="AK42" i="4"/>
  <c r="T42" i="4"/>
  <c r="BC43" i="4" l="1"/>
  <c r="AK43" i="4"/>
  <c r="T43" i="4"/>
  <c r="BC44" i="4" l="1"/>
  <c r="AK44" i="4"/>
  <c r="T44" i="4"/>
  <c r="BC45" i="4" l="1"/>
  <c r="AK45" i="4"/>
  <c r="T45" i="4"/>
  <c r="BC46" i="4" l="1"/>
  <c r="AK46" i="4"/>
  <c r="T46" i="4"/>
  <c r="BC47" i="4" l="1"/>
  <c r="AK47" i="4"/>
  <c r="T47" i="4"/>
  <c r="BC48" i="4" l="1"/>
  <c r="AK48" i="4"/>
  <c r="T48" i="4"/>
  <c r="BC49" i="4" l="1"/>
  <c r="AK49" i="4"/>
  <c r="T49" i="4"/>
  <c r="BC50" i="4" l="1"/>
  <c r="AK50" i="4"/>
  <c r="T50" i="4"/>
  <c r="BC51" i="4" l="1"/>
  <c r="AK51" i="4"/>
  <c r="T51" i="4"/>
  <c r="BC52" i="4" l="1"/>
  <c r="AK52" i="4"/>
  <c r="T52" i="4"/>
  <c r="BC53" i="4" l="1"/>
  <c r="AK53" i="4"/>
  <c r="T53" i="4"/>
  <c r="BC54" i="4" l="1"/>
  <c r="AK54" i="4"/>
  <c r="T54" i="4"/>
  <c r="BC55" i="4" l="1"/>
  <c r="AK55" i="4"/>
  <c r="T55" i="4"/>
  <c r="BC56" i="4" l="1"/>
  <c r="AK56" i="4"/>
  <c r="T56" i="4"/>
  <c r="BC57" i="4" l="1"/>
  <c r="AK57" i="4"/>
  <c r="T57" i="4"/>
  <c r="BC58" i="4" l="1"/>
  <c r="AK58" i="4"/>
  <c r="T58" i="4"/>
  <c r="BC59" i="4" l="1"/>
  <c r="AK59" i="4"/>
  <c r="T59" i="4"/>
  <c r="BC60" i="4" l="1"/>
  <c r="AK60" i="4"/>
  <c r="T60" i="4"/>
  <c r="R5" i="3" l="1"/>
  <c r="R6" i="3" l="1"/>
  <c r="V5" i="3"/>
  <c r="T5" i="3"/>
  <c r="W5" i="3"/>
  <c r="S5" i="3"/>
  <c r="U5" i="3"/>
  <c r="X5" i="3"/>
  <c r="R7" i="3" l="1"/>
  <c r="S6" i="3"/>
  <c r="T6" i="3"/>
  <c r="V6" i="3"/>
  <c r="W6" i="3"/>
  <c r="X6" i="3"/>
  <c r="U6" i="3"/>
  <c r="R8" i="3" l="1"/>
  <c r="V7" i="3"/>
  <c r="W7" i="3"/>
  <c r="S7" i="3"/>
  <c r="T7" i="3"/>
  <c r="X7" i="3"/>
  <c r="U7" i="3"/>
  <c r="R9" i="3" l="1"/>
  <c r="S8" i="3"/>
  <c r="W8" i="3"/>
  <c r="V8" i="3"/>
  <c r="T8" i="3"/>
  <c r="U8" i="3"/>
  <c r="X8" i="3"/>
  <c r="R10" i="3" l="1"/>
  <c r="V9" i="3"/>
  <c r="T9" i="3"/>
  <c r="W9" i="3"/>
  <c r="S9" i="3"/>
  <c r="X9" i="3"/>
  <c r="U9" i="3"/>
  <c r="R11" i="3" l="1"/>
  <c r="W10" i="3"/>
  <c r="T10" i="3"/>
  <c r="S10" i="3"/>
  <c r="V10" i="3"/>
  <c r="X10" i="3"/>
  <c r="U10" i="3"/>
  <c r="R12" i="3" l="1"/>
  <c r="W11" i="3"/>
  <c r="V11" i="3"/>
  <c r="S11" i="3"/>
  <c r="T11" i="3"/>
  <c r="X11" i="3"/>
  <c r="U11" i="3"/>
  <c r="R13" i="3" l="1"/>
  <c r="V12" i="3"/>
  <c r="S12" i="3"/>
  <c r="W12" i="3"/>
  <c r="T12" i="3"/>
  <c r="U12" i="3"/>
  <c r="X12" i="3"/>
  <c r="R14" i="3" l="1"/>
  <c r="W13" i="3"/>
  <c r="T13" i="3"/>
  <c r="S13" i="3"/>
  <c r="V13" i="3"/>
  <c r="X13" i="3"/>
  <c r="U13" i="3"/>
  <c r="R15" i="3" l="1"/>
  <c r="V14" i="3"/>
  <c r="T14" i="3"/>
  <c r="W14" i="3"/>
  <c r="S14" i="3"/>
  <c r="X14" i="3"/>
  <c r="U14" i="3"/>
  <c r="R16" i="3" l="1"/>
  <c r="W15" i="3"/>
  <c r="S15" i="3"/>
  <c r="T15" i="3"/>
  <c r="V15" i="3"/>
  <c r="X15" i="3"/>
  <c r="U15" i="3"/>
  <c r="R17" i="3" l="1"/>
  <c r="V16" i="3"/>
  <c r="S16" i="3"/>
  <c r="W16" i="3"/>
  <c r="T16" i="3"/>
  <c r="U16" i="3"/>
  <c r="X16" i="3"/>
  <c r="R18" i="3" l="1"/>
  <c r="W17" i="3"/>
  <c r="T17" i="3"/>
  <c r="S17" i="3"/>
  <c r="V17" i="3"/>
  <c r="X17" i="3"/>
  <c r="U17" i="3"/>
  <c r="R19" i="3" l="1"/>
  <c r="V18" i="3"/>
  <c r="T18" i="3"/>
  <c r="W18" i="3"/>
  <c r="S18" i="3"/>
  <c r="X18" i="3"/>
  <c r="U18" i="3"/>
  <c r="R20" i="3" l="1"/>
  <c r="W19" i="3"/>
  <c r="S19" i="3"/>
  <c r="T19" i="3"/>
  <c r="V19" i="3"/>
  <c r="X19" i="3"/>
  <c r="U19" i="3"/>
  <c r="R21" i="3" l="1"/>
  <c r="T20" i="3"/>
  <c r="V20" i="3"/>
  <c r="S20" i="3"/>
  <c r="W20" i="3"/>
  <c r="X20" i="3"/>
  <c r="U20" i="3"/>
  <c r="R22" i="3" l="1"/>
  <c r="W21" i="3"/>
  <c r="T21" i="3"/>
  <c r="S21" i="3"/>
  <c r="V21" i="3"/>
  <c r="X21" i="3"/>
  <c r="U21" i="3"/>
  <c r="R23" i="3" l="1"/>
  <c r="V22" i="3"/>
  <c r="T22" i="3"/>
  <c r="W22" i="3"/>
  <c r="S22" i="3"/>
  <c r="X22" i="3"/>
  <c r="U22" i="3"/>
  <c r="R24" i="3" l="1"/>
  <c r="W23" i="3"/>
  <c r="S23" i="3"/>
  <c r="T23" i="3"/>
  <c r="V23" i="3"/>
  <c r="X23" i="3"/>
  <c r="U23" i="3"/>
  <c r="R25" i="3" l="1"/>
  <c r="V24" i="3"/>
  <c r="S24" i="3"/>
  <c r="W24" i="3"/>
  <c r="T24" i="3"/>
  <c r="X24" i="3"/>
  <c r="U24" i="3"/>
  <c r="R26" i="3" l="1"/>
  <c r="W25" i="3"/>
  <c r="T25" i="3"/>
  <c r="S25" i="3"/>
  <c r="V25" i="3"/>
  <c r="X25" i="3"/>
  <c r="U25" i="3"/>
  <c r="R27" i="3" l="1"/>
  <c r="V26" i="3"/>
  <c r="T26" i="3"/>
  <c r="W26" i="3"/>
  <c r="S26" i="3"/>
  <c r="X26" i="3"/>
  <c r="U26" i="3"/>
  <c r="R28" i="3" l="1"/>
  <c r="W27" i="3"/>
  <c r="S27" i="3"/>
  <c r="T27" i="3"/>
  <c r="V27" i="3"/>
  <c r="X27" i="3"/>
  <c r="U27" i="3"/>
  <c r="R29" i="3" l="1"/>
  <c r="V28" i="3"/>
  <c r="S28" i="3"/>
  <c r="W28" i="3"/>
  <c r="T28" i="3"/>
  <c r="X28" i="3"/>
  <c r="U28" i="3"/>
  <c r="R30" i="3" l="1"/>
  <c r="W29" i="3"/>
  <c r="T29" i="3"/>
  <c r="S29" i="3"/>
  <c r="V29" i="3"/>
  <c r="X29" i="3"/>
  <c r="U29" i="3"/>
  <c r="R31" i="3" l="1"/>
  <c r="V30" i="3"/>
  <c r="T30" i="3"/>
  <c r="W30" i="3"/>
  <c r="S30" i="3"/>
  <c r="X30" i="3"/>
  <c r="U30" i="3"/>
  <c r="R32" i="3" l="1"/>
  <c r="W31" i="3"/>
  <c r="S31" i="3"/>
  <c r="T31" i="3"/>
  <c r="V31" i="3"/>
  <c r="X31" i="3"/>
  <c r="U31" i="3"/>
  <c r="R33" i="3" l="1"/>
  <c r="T32" i="3"/>
  <c r="V32" i="3"/>
  <c r="S32" i="3"/>
  <c r="W32" i="3"/>
  <c r="X32" i="3"/>
  <c r="U32" i="3"/>
  <c r="R34" i="3" l="1"/>
  <c r="W33" i="3"/>
  <c r="T33" i="3"/>
  <c r="S33" i="3"/>
  <c r="V33" i="3"/>
  <c r="X33" i="3"/>
  <c r="U33" i="3"/>
  <c r="R35" i="3" l="1"/>
  <c r="V34" i="3"/>
  <c r="T34" i="3"/>
  <c r="W34" i="3"/>
  <c r="S34" i="3"/>
  <c r="X34" i="3"/>
  <c r="U34" i="3"/>
  <c r="R36" i="3" l="1"/>
  <c r="W35" i="3"/>
  <c r="S35" i="3"/>
  <c r="T35" i="3"/>
  <c r="V35" i="3"/>
  <c r="X35" i="3"/>
  <c r="U35" i="3"/>
  <c r="R37" i="3" l="1"/>
  <c r="V36" i="3"/>
  <c r="S36" i="3"/>
  <c r="W36" i="3"/>
  <c r="T36" i="3"/>
  <c r="U36" i="3"/>
  <c r="X36" i="3"/>
  <c r="R38" i="3" l="1"/>
  <c r="W37" i="3"/>
  <c r="T37" i="3"/>
  <c r="S37" i="3"/>
  <c r="V37" i="3"/>
  <c r="X37" i="3"/>
  <c r="U37" i="3"/>
  <c r="R39" i="3" l="1"/>
  <c r="V38" i="3"/>
  <c r="T38" i="3"/>
  <c r="W38" i="3"/>
  <c r="S38" i="3"/>
  <c r="X38" i="3"/>
  <c r="U38" i="3"/>
  <c r="R40" i="3" l="1"/>
  <c r="W39" i="3"/>
  <c r="S39" i="3"/>
  <c r="T39" i="3"/>
  <c r="V39" i="3"/>
  <c r="X39" i="3"/>
  <c r="U39" i="3"/>
  <c r="R41" i="3" l="1"/>
  <c r="V40" i="3"/>
  <c r="S40" i="3"/>
  <c r="W40" i="3"/>
  <c r="T40" i="3"/>
  <c r="X40" i="3"/>
  <c r="U40" i="3"/>
  <c r="R42" i="3" l="1"/>
  <c r="W41" i="3"/>
  <c r="T41" i="3"/>
  <c r="V41" i="3"/>
  <c r="S41" i="3"/>
  <c r="X41" i="3"/>
  <c r="U41" i="3"/>
  <c r="R43" i="3" l="1"/>
  <c r="V42" i="3"/>
  <c r="T42" i="3"/>
  <c r="W42" i="3"/>
  <c r="S42" i="3"/>
  <c r="X42" i="3"/>
  <c r="U42" i="3"/>
  <c r="R44" i="3" l="1"/>
  <c r="W43" i="3"/>
  <c r="S43" i="3"/>
  <c r="T43" i="3"/>
  <c r="V43" i="3"/>
  <c r="X43" i="3"/>
  <c r="U43" i="3"/>
  <c r="R45" i="3" l="1"/>
  <c r="V44" i="3"/>
  <c r="S44" i="3"/>
  <c r="T44" i="3"/>
  <c r="W44" i="3"/>
  <c r="U44" i="3"/>
  <c r="X44" i="3"/>
  <c r="R46" i="3" l="1"/>
  <c r="W45" i="3"/>
  <c r="T45" i="3"/>
  <c r="V45" i="3"/>
  <c r="S45" i="3"/>
  <c r="X45" i="3"/>
  <c r="U45" i="3"/>
  <c r="R47" i="3" l="1"/>
  <c r="V46" i="3"/>
  <c r="T46" i="3"/>
  <c r="W46" i="3"/>
  <c r="S46" i="3"/>
  <c r="X46" i="3"/>
  <c r="U46" i="3"/>
  <c r="R48" i="3" l="1"/>
  <c r="W47" i="3"/>
  <c r="S47" i="3"/>
  <c r="T47" i="3"/>
  <c r="V47" i="3"/>
  <c r="X47" i="3"/>
  <c r="U47" i="3"/>
  <c r="R49" i="3" l="1"/>
  <c r="T48" i="3"/>
  <c r="V48" i="3"/>
  <c r="S48" i="3"/>
  <c r="W48" i="3"/>
  <c r="X48" i="3"/>
  <c r="U48" i="3"/>
  <c r="R50" i="3" l="1"/>
  <c r="W49" i="3"/>
  <c r="T49" i="3"/>
  <c r="S49" i="3"/>
  <c r="V49" i="3"/>
  <c r="X49" i="3"/>
  <c r="U49" i="3"/>
  <c r="R51" i="3" l="1"/>
  <c r="V50" i="3"/>
  <c r="T50" i="3"/>
  <c r="W50" i="3"/>
  <c r="S50" i="3"/>
  <c r="X50" i="3"/>
  <c r="U50" i="3"/>
  <c r="R52" i="3" l="1"/>
  <c r="W51" i="3"/>
  <c r="S51" i="3"/>
  <c r="T51" i="3"/>
  <c r="V51" i="3"/>
  <c r="X51" i="3"/>
  <c r="U51" i="3"/>
  <c r="R53" i="3" l="1"/>
  <c r="V52" i="3"/>
  <c r="S52" i="3"/>
  <c r="W52" i="3"/>
  <c r="T52" i="3"/>
  <c r="X52" i="3"/>
  <c r="U52" i="3"/>
  <c r="R54" i="3" l="1"/>
  <c r="W53" i="3"/>
  <c r="T53" i="3"/>
  <c r="S53" i="3"/>
  <c r="V53" i="3"/>
  <c r="X53" i="3"/>
  <c r="U53" i="3"/>
  <c r="R55" i="3" l="1"/>
  <c r="V54" i="3"/>
  <c r="T54" i="3"/>
  <c r="W54" i="3"/>
  <c r="S54" i="3"/>
  <c r="X54" i="3"/>
  <c r="U54" i="3"/>
  <c r="R56" i="3" l="1"/>
  <c r="W55" i="3"/>
  <c r="S55" i="3"/>
  <c r="T55" i="3"/>
  <c r="V55" i="3"/>
  <c r="X55" i="3"/>
  <c r="U55" i="3"/>
  <c r="R57" i="3" l="1"/>
  <c r="V56" i="3"/>
  <c r="S56" i="3"/>
  <c r="W56" i="3"/>
  <c r="T56" i="3"/>
  <c r="U56" i="3"/>
  <c r="X56" i="3"/>
  <c r="R58" i="3" l="1"/>
  <c r="W57" i="3"/>
  <c r="T57" i="3"/>
  <c r="V57" i="3"/>
  <c r="S57" i="3"/>
  <c r="X57" i="3"/>
  <c r="U57" i="3"/>
  <c r="R59" i="3" l="1"/>
  <c r="V58" i="3"/>
  <c r="T58" i="3"/>
  <c r="W58" i="3"/>
  <c r="S58" i="3"/>
  <c r="X58" i="3"/>
  <c r="U58" i="3"/>
  <c r="R60" i="3" l="1"/>
  <c r="W59" i="3"/>
  <c r="S59" i="3"/>
  <c r="T59" i="3"/>
  <c r="V59" i="3"/>
  <c r="X59" i="3"/>
  <c r="U59" i="3"/>
  <c r="T60" i="3" l="1"/>
  <c r="V60" i="3"/>
  <c r="S60" i="3"/>
  <c r="W60" i="3"/>
  <c r="X60" i="3"/>
  <c r="U60" i="3"/>
</calcChain>
</file>

<file path=xl/sharedStrings.xml><?xml version="1.0" encoding="utf-8"?>
<sst xmlns="http://schemas.openxmlformats.org/spreadsheetml/2006/main" count="244" uniqueCount="94">
  <si>
    <t>K</t>
  </si>
  <si>
    <t>Th</t>
  </si>
  <si>
    <t>U</t>
  </si>
  <si>
    <t>Grain size (um)</t>
  </si>
  <si>
    <t xml:space="preserve">grain size attenuation factor </t>
  </si>
  <si>
    <t>ɸ</t>
  </si>
  <si>
    <t>Quartz</t>
  </si>
  <si>
    <t>K-feldspar</t>
  </si>
  <si>
    <t>Quartz U</t>
  </si>
  <si>
    <t>y=c+bx+ax^2</t>
  </si>
  <si>
    <t>c</t>
  </si>
  <si>
    <t>b</t>
  </si>
  <si>
    <t>a</t>
  </si>
  <si>
    <t>Quartz Th</t>
  </si>
  <si>
    <t>K-feldspar U</t>
  </si>
  <si>
    <t>K-feldspar Th</t>
  </si>
  <si>
    <t>Quartz K</t>
  </si>
  <si>
    <t>K-feldspar K</t>
  </si>
  <si>
    <t>y=c+bx</t>
  </si>
  <si>
    <t>From the fitted function</t>
  </si>
  <si>
    <t>origin polynominal or linear fitting</t>
  </si>
  <si>
    <t>digitized from origin</t>
  </si>
  <si>
    <t>after etching from 100 um</t>
  </si>
  <si>
    <t>after etching from 200 um</t>
  </si>
  <si>
    <t>Etch depth (um)</t>
  </si>
  <si>
    <t>ɸe</t>
  </si>
  <si>
    <t>ɸe is the absorption factor for etching</t>
  </si>
  <si>
    <t>ɸ of corresponded grain size</t>
  </si>
  <si>
    <t>ɸe/ɸ</t>
  </si>
  <si>
    <t>from 100 um</t>
  </si>
  <si>
    <t>from 200 um</t>
  </si>
  <si>
    <t>Etched depth (um)</t>
  </si>
  <si>
    <t>from 40 um</t>
  </si>
  <si>
    <t>Etching depth</t>
  </si>
  <si>
    <t>DRAC applied Brennan (2003) data</t>
  </si>
  <si>
    <t>based on grain size of 100 um</t>
  </si>
  <si>
    <t>increase on the beta absoption factor (combined U, Th, K)</t>
  </si>
  <si>
    <t>fitted function</t>
  </si>
  <si>
    <t>Equation</t>
  </si>
  <si>
    <t>y = Intercept + B1*x^1 + B2*x^2 + B3*x^3</t>
  </si>
  <si>
    <t>Plot</t>
  </si>
  <si>
    <t>B</t>
  </si>
  <si>
    <t>Weight</t>
  </si>
  <si>
    <t>No Weighting</t>
  </si>
  <si>
    <t>Intercept</t>
  </si>
  <si>
    <t>1.00074 ± 0.00154</t>
  </si>
  <si>
    <t>B1</t>
  </si>
  <si>
    <t>0.00954 ± 3.9785E-4</t>
  </si>
  <si>
    <t>B2</t>
  </si>
  <si>
    <t>-1.61818E-4 ± 2.45202E-5</t>
  </si>
  <si>
    <t>B3</t>
  </si>
  <si>
    <t>1.42482E-6 ± 4.00774E-7</t>
  </si>
  <si>
    <t>Residual Sum of Squares</t>
  </si>
  <si>
    <t>R-Square (COD)</t>
  </si>
  <si>
    <t>Adj. R-Square</t>
  </si>
  <si>
    <t>Model</t>
  </si>
  <si>
    <t>ExpAssoc</t>
  </si>
  <si>
    <t>y = y0 + A1*(1 - exp(-x/t1)) + A2*(1 - exp(-x/t2))</t>
  </si>
  <si>
    <t>y0</t>
  </si>
  <si>
    <t>0.0141 ± 0.00188</t>
  </si>
  <si>
    <t>0.01995 ± 0.00158</t>
  </si>
  <si>
    <t>A1</t>
  </si>
  <si>
    <t>0.60652 ± 0.00881</t>
  </si>
  <si>
    <t>0.56142 ± 0.02047</t>
  </si>
  <si>
    <t>t1</t>
  </si>
  <si>
    <t>1185.919 ± 30.29304</t>
  </si>
  <si>
    <t>1136.47554 ± 95.78665</t>
  </si>
  <si>
    <t>A2</t>
  </si>
  <si>
    <t>0.03485 ± 0.0016</t>
  </si>
  <si>
    <t>0.10008 ± 0.00551</t>
  </si>
  <si>
    <t>t2</t>
  </si>
  <si>
    <t>38.82334 ± 3.58927</t>
  </si>
  <si>
    <t>90.6465 ± 6.58809</t>
  </si>
  <si>
    <t>Reduced Chi-Sqr</t>
  </si>
  <si>
    <t>Qz</t>
  </si>
  <si>
    <t>y = a + b*x</t>
  </si>
  <si>
    <t>-3.38148E-4 ± 8.07841E-4</t>
  </si>
  <si>
    <t>Slope</t>
  </si>
  <si>
    <t>3.77845E-4 ± 2.05753E-6</t>
  </si>
  <si>
    <t>Pearson's r</t>
  </si>
  <si>
    <t>-6.85833E-4 ± 7.32309E-4</t>
  </si>
  <si>
    <t>3.65612E-4 ± 1.86515E-6</t>
  </si>
  <si>
    <t>0.01505 ± 0.0017</t>
  </si>
  <si>
    <t>0.02003 ± 0.00172</t>
  </si>
  <si>
    <t>0.61776 ± 0.01128</t>
  </si>
  <si>
    <t>0.56897 ± 0.02931</t>
  </si>
  <si>
    <t>1273.14164 ± 39.8003</t>
  </si>
  <si>
    <t>1228.40927 ± 137.17798</t>
  </si>
  <si>
    <t>0.03534 ± 0.00148</t>
  </si>
  <si>
    <t>0.10357 ± 0.00682</t>
  </si>
  <si>
    <t>44.39858 ± 4.12714</t>
  </si>
  <si>
    <t>95.99036 ± 7.90649</t>
  </si>
  <si>
    <t>y=a+bx</t>
  </si>
  <si>
    <t>From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</si>
</sst>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0.0000"/>
    <numFmt numFmtId="167" formatCode="0.00000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2" fontId="0" fillId="0" borderId="0" xfId="0" applyNumberFormat="1"/>
    <xf numFmtId="164" fontId="0" fillId="0" borderId="0" xfId="0" applyNumberFormat="1"/>
    <xf numFmtId="164" fontId="4" fillId="0" borderId="0" xfId="0" applyNumberFormat="1" applyFont="1"/>
    <xf numFmtId="11" fontId="4" fillId="0" borderId="0" xfId="0" applyNumberFormat="1" applyFont="1"/>
    <xf numFmtId="164" fontId="2" fillId="0" borderId="0" xfId="0" applyNumberFormat="1" applyFont="1"/>
    <xf numFmtId="0" fontId="5" fillId="0" borderId="0" xfId="0" applyFont="1"/>
    <xf numFmtId="0" fontId="0" fillId="2" borderId="0" xfId="0" applyFill="1"/>
    <xf numFmtId="0" fontId="6" fillId="0" borderId="0" xfId="0" applyFont="1"/>
    <xf numFmtId="165" fontId="0" fillId="0" borderId="0" xfId="0" applyNumberFormat="1"/>
    <xf numFmtId="166" fontId="4" fillId="0" borderId="0" xfId="0" applyNumberFormat="1" applyFont="1"/>
    <xf numFmtId="165" fontId="2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0" fontId="1" fillId="2" borderId="0" xfId="0" applyFont="1" applyFill="1"/>
    <xf numFmtId="166" fontId="1" fillId="0" borderId="0" xfId="0" applyNumberFormat="1" applyFont="1"/>
    <xf numFmtId="0" fontId="0" fillId="0" borderId="0" xfId="0" applyBorder="1"/>
    <xf numFmtId="164" fontId="0" fillId="0" borderId="0" xfId="0" applyNumberFormat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/>
    <xf numFmtId="11" fontId="0" fillId="0" borderId="0" xfId="0" applyNumberFormat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4" fillId="0" borderId="1" xfId="0" applyFont="1" applyBorder="1"/>
    <xf numFmtId="0" fontId="4" fillId="0" borderId="2" xfId="0" applyFont="1" applyBorder="1"/>
    <xf numFmtId="0" fontId="4" fillId="0" borderId="4" xfId="0" applyFont="1" applyBorder="1"/>
    <xf numFmtId="0" fontId="4" fillId="0" borderId="0" xfId="0" applyFont="1" applyBorder="1"/>
    <xf numFmtId="11" fontId="4" fillId="0" borderId="0" xfId="0" applyNumberFormat="1" applyFont="1" applyBorder="1"/>
    <xf numFmtId="0" fontId="4" fillId="0" borderId="6" xfId="0" applyFont="1" applyBorder="1"/>
    <xf numFmtId="0" fontId="4" fillId="0" borderId="7" xfId="0" applyFont="1" applyBorder="1"/>
    <xf numFmtId="0" fontId="0" fillId="0" borderId="0" xfId="0" applyBorder="1" applyAlignment="1">
      <alignment horizontal="center"/>
    </xf>
    <xf numFmtId="11" fontId="0" fillId="0" borderId="0" xfId="0" applyNumberFormat="1" applyAlignment="1">
      <alignment horizontal="center"/>
    </xf>
    <xf numFmtId="11" fontId="4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1" fontId="4" fillId="0" borderId="5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11" fontId="0" fillId="0" borderId="5" xfId="0" applyNumberFormat="1" applyBorder="1" applyAlignment="1">
      <alignment horizontal="left"/>
    </xf>
    <xf numFmtId="11" fontId="0" fillId="0" borderId="0" xfId="0" applyNumberFormat="1" applyBorder="1" applyAlignment="1">
      <alignment horizontal="left"/>
    </xf>
    <xf numFmtId="167" fontId="0" fillId="0" borderId="0" xfId="0" applyNumberFormat="1" applyAlignment="1">
      <alignment horizontal="center"/>
    </xf>
    <xf numFmtId="167" fontId="4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left"/>
    </xf>
    <xf numFmtId="11" fontId="4" fillId="0" borderId="0" xfId="0" applyNumberFormat="1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Guerin2012!$B$4:$B$15</c:f>
              <c:numCache>
                <c:formatCode>General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</c:numCache>
            </c:numRef>
          </c:xVal>
          <c:yVal>
            <c:numRef>
              <c:f>Guerin2012!$C$4:$C$15</c:f>
              <c:numCache>
                <c:formatCode>General</c:formatCode>
                <c:ptCount val="12"/>
                <c:pt idx="0">
                  <c:v>3.7999999999999999E-2</c:v>
                </c:pt>
                <c:pt idx="1">
                  <c:v>5.7000000000000002E-2</c:v>
                </c:pt>
                <c:pt idx="2">
                  <c:v>7.1999999999999995E-2</c:v>
                </c:pt>
                <c:pt idx="3">
                  <c:v>8.4000000000000005E-2</c:v>
                </c:pt>
                <c:pt idx="4">
                  <c:v>9.5000000000000001E-2</c:v>
                </c:pt>
                <c:pt idx="5">
                  <c:v>0.105</c:v>
                </c:pt>
                <c:pt idx="6">
                  <c:v>0.115</c:v>
                </c:pt>
                <c:pt idx="7">
                  <c:v>0.125</c:v>
                </c:pt>
                <c:pt idx="8">
                  <c:v>0.13400000000000001</c:v>
                </c:pt>
                <c:pt idx="9">
                  <c:v>0.14299999999999999</c:v>
                </c:pt>
                <c:pt idx="10">
                  <c:v>0.16500000000000001</c:v>
                </c:pt>
                <c:pt idx="11">
                  <c:v>0.185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B-4E6C-8099-C1EEBEB854A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Guerin2012!$B$4:$B$15</c:f>
              <c:numCache>
                <c:formatCode>General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</c:numCache>
            </c:numRef>
          </c:xVal>
          <c:yVal>
            <c:numRef>
              <c:f>Guerin2012!$F$4:$F$15</c:f>
              <c:numCache>
                <c:formatCode>General</c:formatCode>
                <c:ptCount val="12"/>
                <c:pt idx="0">
                  <c:v>3.6999999999999998E-2</c:v>
                </c:pt>
                <c:pt idx="1">
                  <c:v>5.6000000000000001E-2</c:v>
                </c:pt>
                <c:pt idx="2">
                  <c:v>7.0000000000000007E-2</c:v>
                </c:pt>
                <c:pt idx="3">
                  <c:v>8.2000000000000003E-2</c:v>
                </c:pt>
                <c:pt idx="4">
                  <c:v>9.2999999999999999E-2</c:v>
                </c:pt>
                <c:pt idx="5">
                  <c:v>0.10299999999999999</c:v>
                </c:pt>
                <c:pt idx="6">
                  <c:v>0.113</c:v>
                </c:pt>
                <c:pt idx="7">
                  <c:v>0.122</c:v>
                </c:pt>
                <c:pt idx="8">
                  <c:v>0.13100000000000001</c:v>
                </c:pt>
                <c:pt idx="9">
                  <c:v>0.14000000000000001</c:v>
                </c:pt>
                <c:pt idx="10">
                  <c:v>0.161</c:v>
                </c:pt>
                <c:pt idx="11">
                  <c:v>0.18099999999999999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DB-4E6C-8099-C1EEBEB854A2}"/>
            </c:ext>
          </c:extLst>
        </c:ser>
        <c:ser>
          <c:idx val="2"/>
          <c:order val="2"/>
          <c:tx>
            <c:v>quartz fitted</c:v>
          </c:tx>
          <c:spPr>
            <a:ln w="63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Guerin2012!$R$4:$R$80</c:f>
              <c:numCache>
                <c:formatCode>General</c:formatCode>
                <c:ptCount val="7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</c:numCache>
            </c:numRef>
          </c:xVal>
          <c:yVal>
            <c:numRef>
              <c:f>Guerin2012!$S$4:$S$80</c:f>
              <c:numCache>
                <c:formatCode>0.000</c:formatCode>
                <c:ptCount val="77"/>
                <c:pt idx="0">
                  <c:v>3.8273328761010181E-2</c:v>
                </c:pt>
                <c:pt idx="1">
                  <c:v>4.3298307561100036E-2</c:v>
                </c:pt>
                <c:pt idx="2">
                  <c:v>4.8008710179987105E-2</c:v>
                </c:pt>
                <c:pt idx="3">
                  <c:v>5.2441319105753767E-2</c:v>
                </c:pt>
                <c:pt idx="4">
                  <c:v>5.6628477169986598E-2</c:v>
                </c:pt>
                <c:pt idx="5">
                  <c:v>6.0598624018999916E-2</c:v>
                </c:pt>
                <c:pt idx="6">
                  <c:v>6.4376767757371972E-2</c:v>
                </c:pt>
                <c:pt idx="7">
                  <c:v>6.7984899597645435E-2</c:v>
                </c:pt>
                <c:pt idx="8">
                  <c:v>7.1442358403387751E-2</c:v>
                </c:pt>
                <c:pt idx="9">
                  <c:v>7.4766151180554713E-2</c:v>
                </c:pt>
                <c:pt idx="10">
                  <c:v>7.7971234840412157E-2</c:v>
                </c:pt>
                <c:pt idx="11">
                  <c:v>8.1070763914003113E-2</c:v>
                </c:pt>
                <c:pt idx="12">
                  <c:v>8.4076308332613425E-2</c:v>
                </c:pt>
                <c:pt idx="13">
                  <c:v>8.699804489149314E-2</c:v>
                </c:pt>
                <c:pt idx="14">
                  <c:v>8.9844925576978332E-2</c:v>
                </c:pt>
                <c:pt idx="15">
                  <c:v>9.2624825552864498E-2</c:v>
                </c:pt>
                <c:pt idx="16">
                  <c:v>9.534467326403058E-2</c:v>
                </c:pt>
                <c:pt idx="17">
                  <c:v>9.8010564818284587E-2</c:v>
                </c:pt>
                <c:pt idx="18">
                  <c:v>0.10062786454626638</c:v>
                </c:pt>
                <c:pt idx="19">
                  <c:v>0.10320129340966774</c:v>
                </c:pt>
                <c:pt idx="20">
                  <c:v>0.10573500672619128</c:v>
                </c:pt>
                <c:pt idx="21">
                  <c:v>0.10823266250222502</c:v>
                </c:pt>
                <c:pt idx="22">
                  <c:v>0.11069748150820649</c:v>
                </c:pt>
                <c:pt idx="23">
                  <c:v>0.11313230009449871</c:v>
                </c:pt>
                <c:pt idx="24">
                  <c:v>0.11553961662502174</c:v>
                </c:pt>
                <c:pt idx="25">
                  <c:v>0.11792163229987776</c:v>
                </c:pt>
                <c:pt idx="26">
                  <c:v>0.12028028704500873</c:v>
                </c:pt>
                <c:pt idx="27">
                  <c:v>0.12261729106499211</c:v>
                </c:pt>
                <c:pt idx="28">
                  <c:v>0.12493415258304524</c:v>
                </c:pt>
                <c:pt idx="29">
                  <c:v>0.12723220222898007</c:v>
                </c:pt>
                <c:pt idx="30">
                  <c:v>0.12951261448017323</c:v>
                </c:pt>
                <c:pt idx="31">
                  <c:v>0.13177642651166807</c:v>
                </c:pt>
                <c:pt idx="32">
                  <c:v>0.13402455476849146</c:v>
                </c:pt>
                <c:pt idx="33">
                  <c:v>0.1362578095354354</c:v>
                </c:pt>
                <c:pt idx="34">
                  <c:v>0.13847690774629143</c:v>
                </c:pt>
                <c:pt idx="35">
                  <c:v>0.14068248424528446</c:v>
                </c:pt>
                <c:pt idx="36">
                  <c:v>0.14287510168774262</c:v>
                </c:pt>
                <c:pt idx="37">
                  <c:v>0.14505525924443993</c:v>
                </c:pt>
                <c:pt idx="38">
                  <c:v>0.14722340025417707</c:v>
                </c:pt>
                <c:pt idx="39">
                  <c:v>0.14937991895169486</c:v>
                </c:pt>
                <c:pt idx="40">
                  <c:v>0.151525166382659</c:v>
                </c:pt>
                <c:pt idx="41">
                  <c:v>0.15365945560395092</c:v>
                </c:pt>
                <c:pt idx="42">
                  <c:v>0.15578306625562793</c:v>
                </c:pt>
                <c:pt idx="43">
                  <c:v>0.15789624858048129</c:v>
                </c:pt>
                <c:pt idx="44">
                  <c:v>0.15999922695794483</c:v>
                </c:pt>
                <c:pt idx="45">
                  <c:v>0.16209220301103947</c:v>
                </c:pt>
                <c:pt idx="46">
                  <c:v>0.16417535833794897</c:v>
                </c:pt>
                <c:pt idx="47">
                  <c:v>0.16624885691358568</c:v>
                </c:pt>
                <c:pt idx="48">
                  <c:v>0.1683128472010261</c:v>
                </c:pt>
                <c:pt idx="49">
                  <c:v>0.17036746400787359</c:v>
                </c:pt>
                <c:pt idx="50">
                  <c:v>0.17241283011837333</c:v>
                </c:pt>
                <c:pt idx="51">
                  <c:v>0.17444905772837577</c:v>
                </c:pt>
                <c:pt idx="52">
                  <c:v>0.17647624970697359</c:v>
                </c:pt>
                <c:pt idx="53">
                  <c:v>0.17849450070575612</c:v>
                </c:pt>
                <c:pt idx="54">
                  <c:v>0.1805038981340947</c:v>
                </c:pt>
                <c:pt idx="55">
                  <c:v>0.18250452301664882</c:v>
                </c:pt>
                <c:pt idx="56">
                  <c:v>0.1844964507473239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DB-4E6C-8099-C1EEBEB854A2}"/>
            </c:ext>
          </c:extLst>
        </c:ser>
        <c:ser>
          <c:idx val="3"/>
          <c:order val="3"/>
          <c:tx>
            <c:v>Kfs fitted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Guerin2012!$R$4:$R$80</c:f>
              <c:numCache>
                <c:formatCode>General</c:formatCode>
                <c:ptCount val="7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  <c:pt idx="37">
                  <c:v>205</c:v>
                </c:pt>
                <c:pt idx="38">
                  <c:v>210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230</c:v>
                </c:pt>
                <c:pt idx="43">
                  <c:v>235</c:v>
                </c:pt>
                <c:pt idx="44">
                  <c:v>240</c:v>
                </c:pt>
                <c:pt idx="45">
                  <c:v>245</c:v>
                </c:pt>
                <c:pt idx="46">
                  <c:v>250</c:v>
                </c:pt>
                <c:pt idx="47">
                  <c:v>255</c:v>
                </c:pt>
                <c:pt idx="48">
                  <c:v>260</c:v>
                </c:pt>
                <c:pt idx="49">
                  <c:v>265</c:v>
                </c:pt>
                <c:pt idx="50">
                  <c:v>270</c:v>
                </c:pt>
                <c:pt idx="51">
                  <c:v>275</c:v>
                </c:pt>
                <c:pt idx="52">
                  <c:v>280</c:v>
                </c:pt>
                <c:pt idx="53">
                  <c:v>285</c:v>
                </c:pt>
                <c:pt idx="54">
                  <c:v>290</c:v>
                </c:pt>
                <c:pt idx="55">
                  <c:v>295</c:v>
                </c:pt>
                <c:pt idx="56">
                  <c:v>300</c:v>
                </c:pt>
              </c:numCache>
            </c:numRef>
          </c:xVal>
          <c:yVal>
            <c:numRef>
              <c:f>Guerin2012!$V$4:$V$80</c:f>
              <c:numCache>
                <c:formatCode>0.000</c:formatCode>
                <c:ptCount val="77"/>
                <c:pt idx="0">
                  <c:v>3.7495371793552473E-2</c:v>
                </c:pt>
                <c:pt idx="1">
                  <c:v>4.2277878834103076E-2</c:v>
                </c:pt>
                <c:pt idx="2">
                  <c:v>4.6795547041991514E-2</c:v>
                </c:pt>
                <c:pt idx="3">
                  <c:v>5.1075625006212058E-2</c:v>
                </c:pt>
                <c:pt idx="4">
                  <c:v>5.5142462922025418E-2</c:v>
                </c:pt>
                <c:pt idx="5">
                  <c:v>5.9017821273861834E-2</c:v>
                </c:pt>
                <c:pt idx="6">
                  <c:v>6.2721146641561587E-2</c:v>
                </c:pt>
                <c:pt idx="7">
                  <c:v>6.6269818131529934E-2</c:v>
                </c:pt>
                <c:pt idx="8">
                  <c:v>6.9679367561440914E-2</c:v>
                </c:pt>
                <c:pt idx="9">
                  <c:v>7.2963676193907562E-2</c:v>
                </c:pt>
                <c:pt idx="10">
                  <c:v>7.6135150516803807E-2</c:v>
                </c:pt>
                <c:pt idx="11">
                  <c:v>7.9204879301904979E-2</c:v>
                </c:pt>
                <c:pt idx="12">
                  <c:v>8.218277393582625E-2</c:v>
                </c:pt>
                <c:pt idx="13">
                  <c:v>8.5077693804867197E-2</c:v>
                </c:pt>
                <c:pt idx="14">
                  <c:v>8.7897558325617645E-2</c:v>
                </c:pt>
                <c:pt idx="15">
                  <c:v>9.0649447043636866E-2</c:v>
                </c:pt>
                <c:pt idx="16">
                  <c:v>9.3339689071033502E-2</c:v>
                </c:pt>
                <c:pt idx="17">
                  <c:v>9.5973942998421297E-2</c:v>
                </c:pt>
                <c:pt idx="18">
                  <c:v>9.8557268295791561E-2</c:v>
                </c:pt>
                <c:pt idx="19">
                  <c:v>0.10109418910878651</c:v>
                </c:pt>
                <c:pt idx="20">
                  <c:v>0.10358875126031315</c:v>
                </c:pt>
                <c:pt idx="21">
                  <c:v>0.10604457318117169</c:v>
                </c:pt>
                <c:pt idx="22">
                  <c:v>0.10846489141629737</c:v>
                </c:pt>
                <c:pt idx="23">
                  <c:v>0.110852601284349</c:v>
                </c:pt>
                <c:pt idx="24">
                  <c:v>0.11321029320684181</c:v>
                </c:pt>
                <c:pt idx="25">
                  <c:v>0.11554028516804729</c:v>
                </c:pt>
                <c:pt idx="26">
                  <c:v>0.11784465171775811</c:v>
                </c:pt>
                <c:pt idx="27">
                  <c:v>0.12012524988512352</c:v>
                </c:pt>
                <c:pt idx="28">
                  <c:v>0.12238374233254827</c:v>
                </c:pt>
                <c:pt idx="29">
                  <c:v>0.12462161804360414</c:v>
                </c:pt>
                <c:pt idx="30">
                  <c:v>0.12684021080759755</c:v>
                </c:pt>
                <c:pt idx="31">
                  <c:v>0.12904071573546497</c:v>
                </c:pt>
                <c:pt idx="32">
                  <c:v>0.13122420401666951</c:v>
                </c:pt>
                <c:pt idx="33">
                  <c:v>0.13339163610444638</c:v>
                </c:pt>
                <c:pt idx="34">
                  <c:v>0.13554387349678493</c:v>
                </c:pt>
                <c:pt idx="35">
                  <c:v>0.13768168926271246</c:v>
                </c:pt>
                <c:pt idx="36">
                  <c:v>0.13980577744751216</c:v>
                </c:pt>
                <c:pt idx="37">
                  <c:v>0.14191676147627522</c:v>
                </c:pt>
                <c:pt idx="38">
                  <c:v>0.14401520166247206</c:v>
                </c:pt>
                <c:pt idx="39">
                  <c:v>0.14610160191686258</c:v>
                </c:pt>
                <c:pt idx="40">
                  <c:v>0.14817641574191448</c:v>
                </c:pt>
                <c:pt idx="41">
                  <c:v>0.15024005158782819</c:v>
                </c:pt>
                <c:pt idx="42">
                  <c:v>0.15229287763816066</c:v>
                </c:pt>
                <c:pt idx="43">
                  <c:v>0.1543352260857985</c:v>
                </c:pt>
                <c:pt idx="44">
                  <c:v>0.15636739695356311</c:v>
                </c:pt>
                <c:pt idx="45">
                  <c:v>0.1583896615079457</c:v>
                </c:pt>
                <c:pt idx="46">
                  <c:v>0.16040226530930696</c:v>
                </c:pt>
                <c:pt idx="47">
                  <c:v>0.16240543093725965</c:v>
                </c:pt>
                <c:pt idx="48">
                  <c:v>0.16439936042583003</c:v>
                </c:pt>
                <c:pt idx="49">
                  <c:v>0.16638423743930658</c:v>
                </c:pt>
                <c:pt idx="50">
                  <c:v>0.1683602292163964</c:v>
                </c:pt>
                <c:pt idx="51">
                  <c:v>0.17032748830736419</c:v>
                </c:pt>
                <c:pt idx="52">
                  <c:v>0.17228615412620288</c:v>
                </c:pt>
                <c:pt idx="53">
                  <c:v>0.17423635433753634</c:v>
                </c:pt>
                <c:pt idx="54">
                  <c:v>0.17617820609585563</c:v>
                </c:pt>
                <c:pt idx="55">
                  <c:v>0.17811181715281621</c:v>
                </c:pt>
                <c:pt idx="56">
                  <c:v>0.18003728684664841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DB-4E6C-8099-C1EEBEB85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43032"/>
        <c:axId val="461947624"/>
      </c:scatterChart>
      <c:valAx>
        <c:axId val="461943032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47624"/>
        <c:crosses val="autoZero"/>
        <c:crossBetween val="midCat"/>
        <c:majorUnit val="50"/>
      </c:valAx>
      <c:valAx>
        <c:axId val="46194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Absoprtion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943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solidFill>
                  <a:sysClr val="windowText" lastClr="000000"/>
                </a:solidFill>
                <a:effectLst/>
              </a:rPr>
              <a:t>ɸe/ɸ</a:t>
            </a:r>
            <a:r>
              <a:rPr lang="en-US" sz="1800" b="0" i="0" u="none" strike="noStrike" baseline="0">
                <a:solidFill>
                  <a:sysClr val="windowText" lastClr="000000"/>
                </a:solidFill>
              </a:rPr>
              <a:t> </a:t>
            </a:r>
            <a:endParaRPr lang="en-US" sz="18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etch from 40um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Brennan2003!$Q$36:$Q$43</c:f>
              <c:numCache>
                <c:formatCode>0.00</c:formatCode>
                <c:ptCount val="8"/>
                <c:pt idx="0">
                  <c:v>-3.6299999999975796E-3</c:v>
                </c:pt>
                <c:pt idx="1">
                  <c:v>1.7724100000000007</c:v>
                </c:pt>
                <c:pt idx="2">
                  <c:v>3.4292000000000016</c:v>
                </c:pt>
                <c:pt idx="3">
                  <c:v>4.5552150000000022</c:v>
                </c:pt>
                <c:pt idx="4">
                  <c:v>5.6051750000000009</c:v>
                </c:pt>
                <c:pt idx="5">
                  <c:v>9.2894600000000018</c:v>
                </c:pt>
                <c:pt idx="6">
                  <c:v>10.700515000000001</c:v>
                </c:pt>
                <c:pt idx="7">
                  <c:v>11.530905000000001</c:v>
                </c:pt>
              </c:numCache>
            </c:numRef>
          </c:xVal>
          <c:yVal>
            <c:numRef>
              <c:f>Brennan2003!$S$36:$S$43</c:f>
              <c:numCache>
                <c:formatCode>0.00</c:formatCode>
                <c:ptCount val="8"/>
                <c:pt idx="0">
                  <c:v>1</c:v>
                </c:pt>
                <c:pt idx="1">
                  <c:v>1.0624756894511058</c:v>
                </c:pt>
                <c:pt idx="2">
                  <c:v>1.1345797033683485</c:v>
                </c:pt>
                <c:pt idx="3">
                  <c:v>1.1778716786579133</c:v>
                </c:pt>
                <c:pt idx="4">
                  <c:v>1.2211978014303273</c:v>
                </c:pt>
                <c:pt idx="5">
                  <c:v>1.396183519832954</c:v>
                </c:pt>
                <c:pt idx="6">
                  <c:v>1.4818997805727545</c:v>
                </c:pt>
                <c:pt idx="7">
                  <c:v>1.5113618627550522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F9-4358-8986-484674B94960}"/>
            </c:ext>
          </c:extLst>
        </c:ser>
        <c:ser>
          <c:idx val="0"/>
          <c:order val="1"/>
          <c:tx>
            <c:v>Etch from 100um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Brennan2003!$D$36:$D$50</c:f>
              <c:numCache>
                <c:formatCode>0.0</c:formatCode>
                <c:ptCount val="15"/>
                <c:pt idx="0">
                  <c:v>0</c:v>
                </c:pt>
                <c:pt idx="1">
                  <c:v>3.3046599999999984</c:v>
                </c:pt>
                <c:pt idx="2">
                  <c:v>6.2923249999999982</c:v>
                </c:pt>
                <c:pt idx="3">
                  <c:v>8.9018500000000031</c:v>
                </c:pt>
                <c:pt idx="4">
                  <c:v>12.054065000000001</c:v>
                </c:pt>
                <c:pt idx="5">
                  <c:v>13.246180000000003</c:v>
                </c:pt>
                <c:pt idx="6">
                  <c:v>16.219580000000001</c:v>
                </c:pt>
                <c:pt idx="7">
                  <c:v>18.81053</c:v>
                </c:pt>
                <c:pt idx="8">
                  <c:v>18.95243</c:v>
                </c:pt>
                <c:pt idx="9">
                  <c:v>21.851904999999999</c:v>
                </c:pt>
                <c:pt idx="10">
                  <c:v>23.772749999999998</c:v>
                </c:pt>
                <c:pt idx="11">
                  <c:v>25.56251</c:v>
                </c:pt>
                <c:pt idx="12">
                  <c:v>31.706320000000002</c:v>
                </c:pt>
                <c:pt idx="13">
                  <c:v>35.666584999999998</c:v>
                </c:pt>
                <c:pt idx="14">
                  <c:v>39.270139999999998</c:v>
                </c:pt>
              </c:numCache>
            </c:numRef>
          </c:xVal>
          <c:yVal>
            <c:numRef>
              <c:f>Brennan2003!$F$36:$F$50</c:f>
              <c:numCache>
                <c:formatCode>0.00</c:formatCode>
                <c:ptCount val="15"/>
                <c:pt idx="0">
                  <c:v>1</c:v>
                </c:pt>
                <c:pt idx="1">
                  <c:v>1.1008562902319063</c:v>
                </c:pt>
                <c:pt idx="2">
                  <c:v>1.1850235643788236</c:v>
                </c:pt>
                <c:pt idx="3">
                  <c:v>1.2559692432109353</c:v>
                </c:pt>
                <c:pt idx="4">
                  <c:v>1.3473089775200398</c:v>
                </c:pt>
                <c:pt idx="5">
                  <c:v>1.3971550729073829</c:v>
                </c:pt>
                <c:pt idx="6">
                  <c:v>1.4991510891843089</c:v>
                </c:pt>
                <c:pt idx="7">
                  <c:v>1.5753867756925219</c:v>
                </c:pt>
                <c:pt idx="8">
                  <c:v>1.5992996430940727</c:v>
                </c:pt>
                <c:pt idx="9">
                  <c:v>1.6984602654172729</c:v>
                </c:pt>
                <c:pt idx="10">
                  <c:v>1.7637763928762866</c:v>
                </c:pt>
                <c:pt idx="11">
                  <c:v>1.8447762452079746</c:v>
                </c:pt>
                <c:pt idx="12">
                  <c:v>2.1374028365427846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9-4358-8986-484674B94960}"/>
            </c:ext>
          </c:extLst>
        </c:ser>
        <c:ser>
          <c:idx val="1"/>
          <c:order val="2"/>
          <c:tx>
            <c:v>Etch from 200um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Brennan2003!$K$36:$K$50</c:f>
              <c:numCache>
                <c:formatCode>0.0</c:formatCode>
                <c:ptCount val="15"/>
                <c:pt idx="0">
                  <c:v>0</c:v>
                </c:pt>
                <c:pt idx="1">
                  <c:v>5.7099999999999937</c:v>
                </c:pt>
                <c:pt idx="2">
                  <c:v>8.5080899999999957</c:v>
                </c:pt>
                <c:pt idx="3">
                  <c:v>12.070160000000001</c:v>
                </c:pt>
                <c:pt idx="4">
                  <c:v>12.070160000000001</c:v>
                </c:pt>
                <c:pt idx="5">
                  <c:v>16.885435000000001</c:v>
                </c:pt>
                <c:pt idx="6">
                  <c:v>18.551614999999998</c:v>
                </c:pt>
                <c:pt idx="7">
                  <c:v>18.919745000000006</c:v>
                </c:pt>
                <c:pt idx="8">
                  <c:v>26.571105000000003</c:v>
                </c:pt>
                <c:pt idx="9">
                  <c:v>30.249260000000007</c:v>
                </c:pt>
                <c:pt idx="10">
                  <c:v>34.245260000000002</c:v>
                </c:pt>
                <c:pt idx="11">
                  <c:v>38.680624999999999</c:v>
                </c:pt>
                <c:pt idx="12">
                  <c:v>39.028485000000003</c:v>
                </c:pt>
                <c:pt idx="13">
                  <c:v>43.711485000000003</c:v>
                </c:pt>
                <c:pt idx="14">
                  <c:v>45.597735</c:v>
                </c:pt>
              </c:numCache>
            </c:numRef>
          </c:xVal>
          <c:yVal>
            <c:numRef>
              <c:f>Brennan2003!$M$36:$M$50</c:f>
              <c:numCache>
                <c:formatCode>0.00</c:formatCode>
                <c:ptCount val="15"/>
                <c:pt idx="0">
                  <c:v>1.0010348605078239</c:v>
                </c:pt>
                <c:pt idx="1">
                  <c:v>1.0738724170648997</c:v>
                </c:pt>
                <c:pt idx="2">
                  <c:v>1.1343523183189275</c:v>
                </c:pt>
                <c:pt idx="3">
                  <c:v>1.1704541923428085</c:v>
                </c:pt>
                <c:pt idx="4">
                  <c:v>1.1704541923428085</c:v>
                </c:pt>
                <c:pt idx="5">
                  <c:v>1.2533009738033993</c:v>
                </c:pt>
                <c:pt idx="6">
                  <c:v>1.2899584558334596</c:v>
                </c:pt>
                <c:pt idx="7">
                  <c:v>1.2835316261981333</c:v>
                </c:pt>
                <c:pt idx="8">
                  <c:v>1.4129696104299467</c:v>
                </c:pt>
                <c:pt idx="9">
                  <c:v>1.4896651936481871</c:v>
                </c:pt>
                <c:pt idx="10">
                  <c:v>1.5525981468806869</c:v>
                </c:pt>
                <c:pt idx="11">
                  <c:v>1.6370951734165495</c:v>
                </c:pt>
                <c:pt idx="12">
                  <c:v>1.666045615081907</c:v>
                </c:pt>
                <c:pt idx="13">
                  <c:v>1.7571502176495242</c:v>
                </c:pt>
                <c:pt idx="14">
                  <c:v>1.8279860551640681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9-4358-8986-484674B94960}"/>
            </c:ext>
          </c:extLst>
        </c:ser>
        <c:ser>
          <c:idx val="5"/>
          <c:order val="3"/>
          <c:tx>
            <c:v>fitted for 40um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Brennan2003!$C$60:$C$67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Brennan2003!$F$60:$F$67</c:f>
              <c:numCache>
                <c:formatCode>0.00</c:formatCode>
                <c:ptCount val="8"/>
                <c:pt idx="0">
                  <c:v>0.99950000000000006</c:v>
                </c:pt>
                <c:pt idx="1">
                  <c:v>1.0736252000000002</c:v>
                </c:pt>
                <c:pt idx="2">
                  <c:v>1.1543208</c:v>
                </c:pt>
                <c:pt idx="3">
                  <c:v>1.2415868000000001</c:v>
                </c:pt>
                <c:pt idx="4">
                  <c:v>1.3354232000000001</c:v>
                </c:pt>
                <c:pt idx="5">
                  <c:v>1.4358300000000002</c:v>
                </c:pt>
                <c:pt idx="6">
                  <c:v>1.5428071999999999</c:v>
                </c:pt>
                <c:pt idx="7">
                  <c:v>1.6563547999999999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F9-4358-8986-484674B94960}"/>
            </c:ext>
          </c:extLst>
        </c:ser>
        <c:ser>
          <c:idx val="2"/>
          <c:order val="4"/>
          <c:tx>
            <c:v>fitted for 100um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Brennan2003!$C$60:$C$80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xVal>
          <c:yVal>
            <c:numRef>
              <c:f>Brennan2003!$D$60:$D$80</c:f>
              <c:numCache>
                <c:formatCode>0.00</c:formatCode>
                <c:ptCount val="21"/>
                <c:pt idx="0">
                  <c:v>1.0059499999999999</c:v>
                </c:pt>
                <c:pt idx="1">
                  <c:v>1.0587811199999999</c:v>
                </c:pt>
                <c:pt idx="2">
                  <c:v>1.1137144800000001</c:v>
                </c:pt>
                <c:pt idx="3">
                  <c:v>1.1707500799999999</c:v>
                </c:pt>
                <c:pt idx="4">
                  <c:v>1.2298879199999999</c:v>
                </c:pt>
                <c:pt idx="5">
                  <c:v>1.2911280000000001</c:v>
                </c:pt>
                <c:pt idx="6">
                  <c:v>1.3544703199999999</c:v>
                </c:pt>
                <c:pt idx="7">
                  <c:v>1.4199148799999999</c:v>
                </c:pt>
                <c:pt idx="8">
                  <c:v>1.4874616799999998</c:v>
                </c:pt>
                <c:pt idx="9">
                  <c:v>1.5571107199999998</c:v>
                </c:pt>
                <c:pt idx="10">
                  <c:v>1.628862</c:v>
                </c:pt>
                <c:pt idx="11">
                  <c:v>1.7027155199999999</c:v>
                </c:pt>
                <c:pt idx="12">
                  <c:v>1.77867128</c:v>
                </c:pt>
                <c:pt idx="13">
                  <c:v>1.8567292799999999</c:v>
                </c:pt>
                <c:pt idx="14">
                  <c:v>1.9368895199999998</c:v>
                </c:pt>
                <c:pt idx="15">
                  <c:v>2.0191520000000001</c:v>
                </c:pt>
                <c:pt idx="16">
                  <c:v>2.10351672</c:v>
                </c:pt>
                <c:pt idx="17">
                  <c:v>2.1899836800000001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F9-4358-8986-484674B94960}"/>
            </c:ext>
          </c:extLst>
        </c:ser>
        <c:ser>
          <c:idx val="3"/>
          <c:order val="5"/>
          <c:tx>
            <c:v>Fitted for 200um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Brennan2003!$C$60:$C$80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xVal>
          <c:yVal>
            <c:numRef>
              <c:f>Brennan2003!$E$60:$E$80</c:f>
              <c:numCache>
                <c:formatCode>0.00</c:formatCode>
                <c:ptCount val="21"/>
                <c:pt idx="0">
                  <c:v>1.00648</c:v>
                </c:pt>
                <c:pt idx="1">
                  <c:v>1.0319038</c:v>
                </c:pt>
                <c:pt idx="2">
                  <c:v>1.0582152</c:v>
                </c:pt>
                <c:pt idx="3">
                  <c:v>1.0854142</c:v>
                </c:pt>
                <c:pt idx="4">
                  <c:v>1.1135008</c:v>
                </c:pt>
                <c:pt idx="5">
                  <c:v>1.1424750000000001</c:v>
                </c:pt>
                <c:pt idx="6">
                  <c:v>1.1723368000000001</c:v>
                </c:pt>
                <c:pt idx="7">
                  <c:v>1.2030862</c:v>
                </c:pt>
                <c:pt idx="8">
                  <c:v>1.2347232000000001</c:v>
                </c:pt>
                <c:pt idx="9">
                  <c:v>1.2672478</c:v>
                </c:pt>
                <c:pt idx="10">
                  <c:v>1.3006600000000001</c:v>
                </c:pt>
                <c:pt idx="11">
                  <c:v>1.3349598</c:v>
                </c:pt>
                <c:pt idx="12">
                  <c:v>1.3701472000000001</c:v>
                </c:pt>
                <c:pt idx="13">
                  <c:v>1.4062222</c:v>
                </c:pt>
                <c:pt idx="14">
                  <c:v>1.4431848</c:v>
                </c:pt>
                <c:pt idx="15">
                  <c:v>1.4810350000000001</c:v>
                </c:pt>
                <c:pt idx="16">
                  <c:v>1.5197728000000001</c:v>
                </c:pt>
                <c:pt idx="17">
                  <c:v>1.5593982</c:v>
                </c:pt>
                <c:pt idx="18">
                  <c:v>1.5999112000000002</c:v>
                </c:pt>
                <c:pt idx="19">
                  <c:v>1.6413118</c:v>
                </c:pt>
                <c:pt idx="20">
                  <c:v>1.6836000000000002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F9-4358-8986-484674B94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33016"/>
        <c:axId val="648633344"/>
      </c:scatterChart>
      <c:valAx>
        <c:axId val="648633016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Etch depth (um)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33344"/>
        <c:crosses val="autoZero"/>
        <c:crossBetween val="midCat"/>
      </c:valAx>
      <c:valAx>
        <c:axId val="64863334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ysClr val="windowText" lastClr="000000"/>
                    </a:solidFill>
                    <a:effectLst/>
                  </a:rPr>
                  <a:t>ɸe/ɸ</a:t>
                </a:r>
                <a:r>
                  <a:rPr lang="en-US" sz="1200" b="0" i="0" u="none" strike="noStrike" baseline="0">
                    <a:solidFill>
                      <a:sysClr val="windowText" lastClr="000000"/>
                    </a:solidFill>
                  </a:rPr>
                  <a:t> </a:t>
                </a:r>
                <a:endParaRPr lang="en-US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33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From 100um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Brennan2003!$AA$36:$AA$45</c:f>
              <c:numCache>
                <c:formatCode>0.0</c:formatCode>
                <c:ptCount val="10"/>
                <c:pt idx="0">
                  <c:v>0</c:v>
                </c:pt>
                <c:pt idx="1">
                  <c:v>0.27235000000000298</c:v>
                </c:pt>
                <c:pt idx="2">
                  <c:v>3.9750299999999967</c:v>
                </c:pt>
                <c:pt idx="3">
                  <c:v>8.0752450000000024</c:v>
                </c:pt>
                <c:pt idx="4">
                  <c:v>11.635964999999999</c:v>
                </c:pt>
                <c:pt idx="5">
                  <c:v>18.021725</c:v>
                </c:pt>
                <c:pt idx="6">
                  <c:v>22.039725000000001</c:v>
                </c:pt>
                <c:pt idx="7">
                  <c:v>25.993935</c:v>
                </c:pt>
                <c:pt idx="8">
                  <c:v>29.529174999999999</c:v>
                </c:pt>
                <c:pt idx="9">
                  <c:v>32.22307</c:v>
                </c:pt>
              </c:numCache>
            </c:numRef>
          </c:xVal>
          <c:yVal>
            <c:numRef>
              <c:f>Brennan2003!$AC$36:$AC$45</c:f>
              <c:numCache>
                <c:formatCode>0.00</c:formatCode>
                <c:ptCount val="10"/>
                <c:pt idx="0">
                  <c:v>1</c:v>
                </c:pt>
                <c:pt idx="1">
                  <c:v>1.0213064582982136</c:v>
                </c:pt>
                <c:pt idx="2">
                  <c:v>1.1279180292456008</c:v>
                </c:pt>
                <c:pt idx="3">
                  <c:v>1.2629168986113535</c:v>
                </c:pt>
                <c:pt idx="4">
                  <c:v>1.3902782729271399</c:v>
                </c:pt>
                <c:pt idx="5">
                  <c:v>1.61577235061022</c:v>
                </c:pt>
                <c:pt idx="6">
                  <c:v>1.7877600232718036</c:v>
                </c:pt>
                <c:pt idx="7">
                  <c:v>1.9777745560666415</c:v>
                </c:pt>
                <c:pt idx="8">
                  <c:v>2.1744066812450629</c:v>
                </c:pt>
                <c:pt idx="9">
                  <c:v>2.3441797790006533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D-4F61-929F-F0AC38B111B0}"/>
            </c:ext>
          </c:extLst>
        </c:ser>
        <c:ser>
          <c:idx val="1"/>
          <c:order val="1"/>
          <c:tx>
            <c:v>From 200um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Brennan2003!$AG$36:$AG$42</c:f>
              <c:numCache>
                <c:formatCode>0.0</c:formatCode>
                <c:ptCount val="7"/>
                <c:pt idx="0">
                  <c:v>0</c:v>
                </c:pt>
                <c:pt idx="1">
                  <c:v>5.9540099999999967</c:v>
                </c:pt>
                <c:pt idx="2">
                  <c:v>12.360290000000006</c:v>
                </c:pt>
                <c:pt idx="3">
                  <c:v>20.167824999999993</c:v>
                </c:pt>
                <c:pt idx="4">
                  <c:v>37.13635</c:v>
                </c:pt>
                <c:pt idx="5">
                  <c:v>44.025149999999996</c:v>
                </c:pt>
                <c:pt idx="6">
                  <c:v>50.610705000000003</c:v>
                </c:pt>
              </c:numCache>
            </c:numRef>
          </c:xVal>
          <c:yVal>
            <c:numRef>
              <c:f>Brennan2003!$AI$36:$AI$42</c:f>
              <c:numCache>
                <c:formatCode>0.00</c:formatCode>
                <c:ptCount val="7"/>
                <c:pt idx="0">
                  <c:v>1</c:v>
                </c:pt>
                <c:pt idx="1">
                  <c:v>1.0917792851502863</c:v>
                </c:pt>
                <c:pt idx="2">
                  <c:v>1.1900554937177752</c:v>
                </c:pt>
                <c:pt idx="3">
                  <c:v>1.304773293231128</c:v>
                </c:pt>
                <c:pt idx="4">
                  <c:v>1.5945821237844997</c:v>
                </c:pt>
                <c:pt idx="5">
                  <c:v>1.7454275744839165</c:v>
                </c:pt>
                <c:pt idx="6">
                  <c:v>1.9212442567257135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D-4F61-929F-F0AC38B111B0}"/>
            </c:ext>
          </c:extLst>
        </c:ser>
        <c:ser>
          <c:idx val="2"/>
          <c:order val="2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Brennan2003!$Z$60:$Z$80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xVal>
          <c:yVal>
            <c:numRef>
              <c:f>Brennan2003!$AA$60:$AA$80</c:f>
              <c:numCache>
                <c:formatCode>0.00</c:formatCode>
                <c:ptCount val="21"/>
                <c:pt idx="0">
                  <c:v>1.016</c:v>
                </c:pt>
                <c:pt idx="1">
                  <c:v>1.0676426399999999</c:v>
                </c:pt>
                <c:pt idx="2">
                  <c:v>1.12321056</c:v>
                </c:pt>
                <c:pt idx="3">
                  <c:v>1.1827037600000001</c:v>
                </c:pt>
                <c:pt idx="4">
                  <c:v>1.24612224</c:v>
                </c:pt>
                <c:pt idx="5">
                  <c:v>1.313466</c:v>
                </c:pt>
                <c:pt idx="6">
                  <c:v>1.3847350400000003</c:v>
                </c:pt>
                <c:pt idx="7">
                  <c:v>1.4599293600000001</c:v>
                </c:pt>
                <c:pt idx="8">
                  <c:v>1.5390489600000001</c:v>
                </c:pt>
                <c:pt idx="9">
                  <c:v>1.62209384</c:v>
                </c:pt>
                <c:pt idx="10">
                  <c:v>1.7090639999999999</c:v>
                </c:pt>
                <c:pt idx="11">
                  <c:v>1.7999594400000001</c:v>
                </c:pt>
                <c:pt idx="12">
                  <c:v>1.89478016</c:v>
                </c:pt>
                <c:pt idx="13">
                  <c:v>1.99352616</c:v>
                </c:pt>
                <c:pt idx="14">
                  <c:v>2.0961974400000001</c:v>
                </c:pt>
                <c:pt idx="15">
                  <c:v>2.2027939999999999</c:v>
                </c:pt>
                <c:pt idx="16">
                  <c:v>2.31331584</c:v>
                </c:pt>
                <c:pt idx="17">
                  <c:v>2.4277629599999999</c:v>
                </c:pt>
                <c:pt idx="18">
                  <c:v>2.5461353600000001</c:v>
                </c:pt>
                <c:pt idx="19">
                  <c:v>2.66843304</c:v>
                </c:pt>
                <c:pt idx="20">
                  <c:v>2.7946559999999998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ED-4F61-929F-F0AC38B111B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Brennan2003!$Z$60:$Z$80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xVal>
          <c:yVal>
            <c:numRef>
              <c:f>Brennan2003!$AB$60:$AB$80</c:f>
              <c:numCache>
                <c:formatCode>0.00</c:formatCode>
                <c:ptCount val="21"/>
                <c:pt idx="0">
                  <c:v>1.0054799999999999</c:v>
                </c:pt>
                <c:pt idx="1">
                  <c:v>1.0327276519999999</c:v>
                </c:pt>
                <c:pt idx="2">
                  <c:v>1.060550608</c:v>
                </c:pt>
                <c:pt idx="3">
                  <c:v>1.0889488679999999</c:v>
                </c:pt>
                <c:pt idx="4">
                  <c:v>1.1179224319999999</c:v>
                </c:pt>
                <c:pt idx="5">
                  <c:v>1.1474712999999999</c:v>
                </c:pt>
                <c:pt idx="6">
                  <c:v>1.1775954720000001</c:v>
                </c:pt>
                <c:pt idx="7">
                  <c:v>1.208294948</c:v>
                </c:pt>
                <c:pt idx="8">
                  <c:v>1.239569728</c:v>
                </c:pt>
                <c:pt idx="9">
                  <c:v>1.271419812</c:v>
                </c:pt>
                <c:pt idx="10">
                  <c:v>1.3038452</c:v>
                </c:pt>
                <c:pt idx="11">
                  <c:v>1.3368458919999999</c:v>
                </c:pt>
                <c:pt idx="12">
                  <c:v>1.3704218879999999</c:v>
                </c:pt>
                <c:pt idx="13">
                  <c:v>1.4045731880000001</c:v>
                </c:pt>
                <c:pt idx="14">
                  <c:v>1.4392997919999999</c:v>
                </c:pt>
                <c:pt idx="15">
                  <c:v>1.4746017</c:v>
                </c:pt>
                <c:pt idx="16">
                  <c:v>1.510478912</c:v>
                </c:pt>
                <c:pt idx="17">
                  <c:v>1.5469314279999999</c:v>
                </c:pt>
                <c:pt idx="18">
                  <c:v>1.5839592479999998</c:v>
                </c:pt>
                <c:pt idx="19">
                  <c:v>1.6215623719999999</c:v>
                </c:pt>
                <c:pt idx="20">
                  <c:v>1.6597408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ED-4F61-929F-F0AC38B11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77231"/>
        <c:axId val="239766415"/>
      </c:scatterChart>
      <c:valAx>
        <c:axId val="23977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Etch depth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66415"/>
        <c:crosses val="autoZero"/>
        <c:crossBetween val="midCat"/>
      </c:valAx>
      <c:valAx>
        <c:axId val="23976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ɸe/ɸ</a:t>
                </a:r>
                <a:r>
                  <a:rPr lang="en-US" altLang="zh-CN" sz="1000" b="0" i="0" u="none" strike="noStrike" baseline="0"/>
                  <a:t> 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7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From 100um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Brennan2003!$AS$36:$AS$41</c:f>
              <c:numCache>
                <c:formatCode>0.0</c:formatCode>
                <c:ptCount val="6"/>
                <c:pt idx="0">
                  <c:v>0</c:v>
                </c:pt>
                <c:pt idx="1">
                  <c:v>4.9330349999999967</c:v>
                </c:pt>
                <c:pt idx="2">
                  <c:v>10.086934999999997</c:v>
                </c:pt>
                <c:pt idx="3">
                  <c:v>18.268619999999999</c:v>
                </c:pt>
                <c:pt idx="4">
                  <c:v>22.39855</c:v>
                </c:pt>
                <c:pt idx="5">
                  <c:v>25.389595</c:v>
                </c:pt>
              </c:numCache>
            </c:numRef>
          </c:xVal>
          <c:yVal>
            <c:numRef>
              <c:f>Brennan2003!$AU$36:$AU$41</c:f>
              <c:numCache>
                <c:formatCode>0.00</c:formatCode>
                <c:ptCount val="6"/>
                <c:pt idx="0">
                  <c:v>1</c:v>
                </c:pt>
                <c:pt idx="1">
                  <c:v>1.2332215607322661</c:v>
                </c:pt>
                <c:pt idx="2">
                  <c:v>1.5260905344285711</c:v>
                </c:pt>
                <c:pt idx="3">
                  <c:v>2.0731184461508096</c:v>
                </c:pt>
                <c:pt idx="4">
                  <c:v>2.5761604606169919</c:v>
                </c:pt>
                <c:pt idx="5">
                  <c:v>2.9572228618116281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A-44F5-8F1C-0B3476DB84C0}"/>
            </c:ext>
          </c:extLst>
        </c:ser>
        <c:ser>
          <c:idx val="1"/>
          <c:order val="1"/>
          <c:tx>
            <c:v>From 200um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Brennan2003!$AY$36:$AY$40</c:f>
              <c:numCache>
                <c:formatCode>0.0</c:formatCode>
                <c:ptCount val="5"/>
                <c:pt idx="0">
                  <c:v>0</c:v>
                </c:pt>
                <c:pt idx="1">
                  <c:v>5.1243249999999989</c:v>
                </c:pt>
                <c:pt idx="2">
                  <c:v>10.512995000000004</c:v>
                </c:pt>
                <c:pt idx="3">
                  <c:v>16.539410000000004</c:v>
                </c:pt>
                <c:pt idx="4">
                  <c:v>36.136755000000001</c:v>
                </c:pt>
              </c:numCache>
            </c:numRef>
          </c:xVal>
          <c:yVal>
            <c:numRef>
              <c:f>Brennan2003!$BA$36:$BA$40</c:f>
              <c:numCache>
                <c:formatCode>0.00</c:formatCode>
                <c:ptCount val="5"/>
                <c:pt idx="0">
                  <c:v>1</c:v>
                </c:pt>
                <c:pt idx="1">
                  <c:v>1.120537258903006</c:v>
                </c:pt>
                <c:pt idx="2">
                  <c:v>1.2461648634538403</c:v>
                </c:pt>
                <c:pt idx="3">
                  <c:v>1.3999795877989825</c:v>
                </c:pt>
                <c:pt idx="4">
                  <c:v>1.996970707008842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8A-44F5-8F1C-0B3476DB84C0}"/>
            </c:ext>
          </c:extLst>
        </c:ser>
        <c:ser>
          <c:idx val="2"/>
          <c:order val="2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Brennan2003!$AR$60:$AR$80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xVal>
          <c:yVal>
            <c:numRef>
              <c:f>Brennan2003!$AS$60:$AS$80</c:f>
              <c:numCache>
                <c:formatCode>0.00</c:formatCode>
                <c:ptCount val="21"/>
                <c:pt idx="0">
                  <c:v>1.0175700000000001</c:v>
                </c:pt>
                <c:pt idx="1">
                  <c:v>1.08725</c:v>
                </c:pt>
                <c:pt idx="2">
                  <c:v>1.1698900000000001</c:v>
                </c:pt>
                <c:pt idx="3">
                  <c:v>1.26549</c:v>
                </c:pt>
                <c:pt idx="4">
                  <c:v>1.3740500000000002</c:v>
                </c:pt>
                <c:pt idx="5">
                  <c:v>1.4955700000000001</c:v>
                </c:pt>
                <c:pt idx="6">
                  <c:v>1.63005</c:v>
                </c:pt>
                <c:pt idx="7">
                  <c:v>1.7774900000000002</c:v>
                </c:pt>
                <c:pt idx="8">
                  <c:v>1.9378900000000001</c:v>
                </c:pt>
                <c:pt idx="9">
                  <c:v>2.1112500000000001</c:v>
                </c:pt>
                <c:pt idx="10">
                  <c:v>2.2975700000000003</c:v>
                </c:pt>
                <c:pt idx="11">
                  <c:v>2.4968500000000002</c:v>
                </c:pt>
                <c:pt idx="12">
                  <c:v>2.7090899999999998</c:v>
                </c:pt>
                <c:pt idx="13">
                  <c:v>2.9342899999999998</c:v>
                </c:pt>
                <c:pt idx="14">
                  <c:v>3.17245</c:v>
                </c:pt>
                <c:pt idx="15">
                  <c:v>3.4235699999999998</c:v>
                </c:pt>
                <c:pt idx="16">
                  <c:v>3.6876500000000001</c:v>
                </c:pt>
                <c:pt idx="17">
                  <c:v>3.96469</c:v>
                </c:pt>
                <c:pt idx="18">
                  <c:v>4.2546900000000001</c:v>
                </c:pt>
                <c:pt idx="19">
                  <c:v>4.5576500000000006</c:v>
                </c:pt>
                <c:pt idx="20">
                  <c:v>4.87357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8A-44F5-8F1C-0B3476DB84C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Brennan2003!$AR$60:$AR$80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xVal>
          <c:yVal>
            <c:numRef>
              <c:f>Brennan2003!$AT$60:$AT$80</c:f>
              <c:numCache>
                <c:formatCode>0.00</c:formatCode>
                <c:ptCount val="21"/>
                <c:pt idx="0">
                  <c:v>1.0025299999999999</c:v>
                </c:pt>
                <c:pt idx="1">
                  <c:v>1.0459099999999999</c:v>
                </c:pt>
                <c:pt idx="2">
                  <c:v>1.0906499999999999</c:v>
                </c:pt>
                <c:pt idx="3">
                  <c:v>1.1367499999999999</c:v>
                </c:pt>
                <c:pt idx="4">
                  <c:v>1.18421</c:v>
                </c:pt>
                <c:pt idx="5">
                  <c:v>1.2330299999999998</c:v>
                </c:pt>
                <c:pt idx="6">
                  <c:v>1.28321</c:v>
                </c:pt>
                <c:pt idx="7">
                  <c:v>1.3347499999999999</c:v>
                </c:pt>
                <c:pt idx="8">
                  <c:v>1.3876499999999998</c:v>
                </c:pt>
                <c:pt idx="9">
                  <c:v>1.44191</c:v>
                </c:pt>
                <c:pt idx="10">
                  <c:v>1.49753</c:v>
                </c:pt>
                <c:pt idx="11">
                  <c:v>1.5545099999999998</c:v>
                </c:pt>
                <c:pt idx="12">
                  <c:v>1.6128499999999999</c:v>
                </c:pt>
                <c:pt idx="13">
                  <c:v>1.67255</c:v>
                </c:pt>
                <c:pt idx="14">
                  <c:v>1.7336100000000001</c:v>
                </c:pt>
                <c:pt idx="15">
                  <c:v>1.79603</c:v>
                </c:pt>
                <c:pt idx="16">
                  <c:v>1.85981</c:v>
                </c:pt>
                <c:pt idx="17">
                  <c:v>1.9249499999999999</c:v>
                </c:pt>
                <c:pt idx="18">
                  <c:v>1.9914499999999999</c:v>
                </c:pt>
                <c:pt idx="19">
                  <c:v>2.05931</c:v>
                </c:pt>
                <c:pt idx="20">
                  <c:v>2.12853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8A-44F5-8F1C-0B3476DB8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66831"/>
        <c:axId val="239778895"/>
      </c:scatterChart>
      <c:valAx>
        <c:axId val="23976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Etch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78895"/>
        <c:crosses val="autoZero"/>
        <c:crossBetween val="midCat"/>
      </c:valAx>
      <c:valAx>
        <c:axId val="23977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ɸe/ɸ</a:t>
                </a:r>
                <a:r>
                  <a:rPr lang="en-US" altLang="zh-CN" sz="1000" b="0" i="0" u="none" strike="noStrike" baseline="0"/>
                  <a:t> 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6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Rawdata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'DARC_etch factor'!$G$3:$G$8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</c:numCache>
            </c:numRef>
          </c:xVal>
          <c:yVal>
            <c:numRef>
              <c:f>'DARC_etch factor'!$H$3:$H$8</c:f>
              <c:numCache>
                <c:formatCode>0.000</c:formatCode>
                <c:ptCount val="6"/>
                <c:pt idx="0">
                  <c:v>1</c:v>
                </c:pt>
                <c:pt idx="1">
                  <c:v>1.0460756025236071</c:v>
                </c:pt>
                <c:pt idx="2">
                  <c:v>1.0809842271786949</c:v>
                </c:pt>
                <c:pt idx="3">
                  <c:v>1.1369951768010496</c:v>
                </c:pt>
                <c:pt idx="4">
                  <c:v>1.1806170026246305</c:v>
                </c:pt>
                <c:pt idx="5">
                  <c:v>1.2141752011902702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B-4390-A196-032C557E54D1}"/>
            </c:ext>
          </c:extLst>
        </c:ser>
        <c:ser>
          <c:idx val="1"/>
          <c:order val="1"/>
          <c:tx>
            <c:v>fitted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'DARC_etch factor'!$V$3:$V$48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'DARC_etch factor'!$W$3:$W$48</c:f>
              <c:numCache>
                <c:formatCode>0.000</c:formatCode>
                <c:ptCount val="46"/>
                <c:pt idx="0">
                  <c:v>1</c:v>
                </c:pt>
                <c:pt idx="1">
                  <c:v>1.009379625</c:v>
                </c:pt>
                <c:pt idx="2">
                  <c:v>1.0184442</c:v>
                </c:pt>
                <c:pt idx="3">
                  <c:v>1.0272022750000001</c:v>
                </c:pt>
                <c:pt idx="4">
                  <c:v>1.0356623999999999</c:v>
                </c:pt>
                <c:pt idx="5">
                  <c:v>1.0438331249999999</c:v>
                </c:pt>
                <c:pt idx="6">
                  <c:v>1.051723</c:v>
                </c:pt>
                <c:pt idx="7">
                  <c:v>1.059340575</c:v>
                </c:pt>
                <c:pt idx="8">
                  <c:v>1.0666944</c:v>
                </c:pt>
                <c:pt idx="9">
                  <c:v>1.0737930250000001</c:v>
                </c:pt>
                <c:pt idx="10">
                  <c:v>1.0806449999999999</c:v>
                </c:pt>
                <c:pt idx="11">
                  <c:v>1.0872588750000001</c:v>
                </c:pt>
                <c:pt idx="12">
                  <c:v>1.0936431999999998</c:v>
                </c:pt>
                <c:pt idx="13">
                  <c:v>1.099806525</c:v>
                </c:pt>
                <c:pt idx="14">
                  <c:v>1.1057574000000001</c:v>
                </c:pt>
                <c:pt idx="15">
                  <c:v>1.111504375</c:v>
                </c:pt>
                <c:pt idx="16">
                  <c:v>1.1170559999999998</c:v>
                </c:pt>
                <c:pt idx="17">
                  <c:v>1.1224208250000001</c:v>
                </c:pt>
                <c:pt idx="18">
                  <c:v>1.1276074</c:v>
                </c:pt>
                <c:pt idx="19">
                  <c:v>1.132624275</c:v>
                </c:pt>
                <c:pt idx="20">
                  <c:v>1.13748</c:v>
                </c:pt>
                <c:pt idx="21">
                  <c:v>1.1421831249999999</c:v>
                </c:pt>
                <c:pt idx="22">
                  <c:v>1.1467422</c:v>
                </c:pt>
                <c:pt idx="23">
                  <c:v>1.1511657749999999</c:v>
                </c:pt>
                <c:pt idx="24">
                  <c:v>1.1554624</c:v>
                </c:pt>
                <c:pt idx="25">
                  <c:v>1.159640625</c:v>
                </c:pt>
                <c:pt idx="26">
                  <c:v>1.1637090000000001</c:v>
                </c:pt>
                <c:pt idx="27">
                  <c:v>1.1676760749999999</c:v>
                </c:pt>
                <c:pt idx="28">
                  <c:v>1.1715504000000001</c:v>
                </c:pt>
                <c:pt idx="29">
                  <c:v>1.1753405250000002</c:v>
                </c:pt>
                <c:pt idx="30">
                  <c:v>1.179055</c:v>
                </c:pt>
                <c:pt idx="31">
                  <c:v>1.1827023749999999</c:v>
                </c:pt>
                <c:pt idx="32">
                  <c:v>1.1862912000000001</c:v>
                </c:pt>
                <c:pt idx="33">
                  <c:v>1.189830025</c:v>
                </c:pt>
                <c:pt idx="34">
                  <c:v>1.1933273999999998</c:v>
                </c:pt>
                <c:pt idx="35">
                  <c:v>1.1967918749999999</c:v>
                </c:pt>
                <c:pt idx="36">
                  <c:v>1.200232</c:v>
                </c:pt>
                <c:pt idx="37">
                  <c:v>1.2036563250000001</c:v>
                </c:pt>
                <c:pt idx="38">
                  <c:v>1.2070733999999999</c:v>
                </c:pt>
                <c:pt idx="39">
                  <c:v>1.2104917749999999</c:v>
                </c:pt>
                <c:pt idx="40">
                  <c:v>1.2139199999999999</c:v>
                </c:pt>
                <c:pt idx="41">
                  <c:v>1.2173666250000001</c:v>
                </c:pt>
                <c:pt idx="42">
                  <c:v>1.2208401999999998</c:v>
                </c:pt>
                <c:pt idx="43">
                  <c:v>1.224349275</c:v>
                </c:pt>
                <c:pt idx="44">
                  <c:v>1.2279024000000001</c:v>
                </c:pt>
                <c:pt idx="45">
                  <c:v>1.231508125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FB-4390-A196-032C557E5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82360"/>
        <c:axId val="533384000"/>
      </c:scatterChart>
      <c:valAx>
        <c:axId val="53338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Etching depth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4000"/>
        <c:crosses val="autoZero"/>
        <c:crossBetween val="midCat"/>
      </c:valAx>
      <c:valAx>
        <c:axId val="533384000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fatocr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203836</xdr:colOff>
      <xdr:row>19</xdr:row>
      <xdr:rowOff>92710</xdr:rowOff>
    </xdr:from>
    <xdr:to>
      <xdr:col>8</xdr:col>
      <xdr:colOff>93344</xdr:colOff>
      <xdr:row>37</xdr:row>
      <xdr:rowOff>46989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33</xdr:row>
          <xdr:rowOff>9525</xdr:rowOff>
        </xdr:from>
        <xdr:to>
          <xdr:col>5</xdr:col>
          <xdr:colOff>409575</xdr:colOff>
          <xdr:row>49</xdr:row>
          <xdr:rowOff>133350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447675</xdr:colOff>
          <xdr:row>50</xdr:row>
          <xdr:rowOff>19050</xdr:rowOff>
        </xdr:from>
        <xdr:to>
          <xdr:col>5</xdr:col>
          <xdr:colOff>504825</xdr:colOff>
          <xdr:row>66</xdr:row>
          <xdr:rowOff>152400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47</xdr:row>
          <xdr:rowOff>0</xdr:rowOff>
        </xdr:from>
        <xdr:to>
          <xdr:col>11</xdr:col>
          <xdr:colOff>828675</xdr:colOff>
          <xdr:row>63</xdr:row>
          <xdr:rowOff>133350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981075</xdr:colOff>
          <xdr:row>47</xdr:row>
          <xdr:rowOff>133350</xdr:rowOff>
        </xdr:from>
        <xdr:to>
          <xdr:col>15</xdr:col>
          <xdr:colOff>95250</xdr:colOff>
          <xdr:row>64</xdr:row>
          <xdr:rowOff>95250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165100</xdr:colOff>
      <xdr:row>10</xdr:row>
      <xdr:rowOff>102919</xdr:rowOff>
    </xdr:from>
    <xdr:to>
      <xdr:col>7</xdr:col>
      <xdr:colOff>584201</xdr:colOff>
      <xdr:row>28</xdr:row>
      <xdr:rowOff>109576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0" y="1887269"/>
          <a:ext cx="3060701" cy="3207057"/>
        </a:xfrm>
        <a:prstGeom prst="rect">
          <a:avLst/>
        </a:prstGeom>
      </xdr:spPr>
    </xdr:pic>
    <xdr:clientData/>
  </xdr:twoCellAnchor>
  <xdr:twoCellAnchor editAs="oneCell">
    <xdr:from>
      <xdr:col>8</xdr:col>
      <xdr:colOff>139699</xdr:colOff>
      <xdr:row>10</xdr:row>
      <xdr:rowOff>125454</xdr:rowOff>
    </xdr:from>
    <xdr:to>
      <xdr:col>12</xdr:col>
      <xdr:colOff>250824</xdr:colOff>
      <xdr:row>28</xdr:row>
      <xdr:rowOff>65558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49" y="1909804"/>
          <a:ext cx="2994025" cy="3140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342900</xdr:colOff>
      <xdr:row>11</xdr:row>
      <xdr:rowOff>21090</xdr:rowOff>
    </xdr:from>
    <xdr:to>
      <xdr:col>16</xdr:col>
      <xdr:colOff>523876</xdr:colOff>
      <xdr:row>27</xdr:row>
      <xdr:rowOff>94286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15450" y="1983240"/>
          <a:ext cx="2822576" cy="29179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101600</xdr:colOff>
      <xdr:row>54</xdr:row>
      <xdr:rowOff>0</xdr:rowOff>
    </xdr:from>
    <xdr:to>
      <xdr:col>15</xdr:col>
      <xdr:colOff>222250</xdr:colOff>
      <xdr:row>74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79375</xdr:colOff>
      <xdr:row>57</xdr:row>
      <xdr:rowOff>79374</xdr:rowOff>
    </xdr:from>
    <xdr:to>
      <xdr:col>36</xdr:col>
      <xdr:colOff>688975</xdr:colOff>
      <xdr:row>76</xdr:row>
      <xdr:rowOff>165099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606424</xdr:colOff>
      <xdr:row>57</xdr:row>
      <xdr:rowOff>22224</xdr:rowOff>
    </xdr:from>
    <xdr:to>
      <xdr:col>54</xdr:col>
      <xdr:colOff>171449</xdr:colOff>
      <xdr:row>76</xdr:row>
      <xdr:rowOff>6349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525781</xdr:colOff>
      <xdr:row>12</xdr:row>
      <xdr:rowOff>49529</xdr:rowOff>
    </xdr:from>
    <xdr:to>
      <xdr:col>16</xdr:col>
      <xdr:colOff>144780</xdr:colOff>
      <xdr:row>27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80"/>
  <sheetViews>
    <sheetView tabSelected="1" workbookViewId="0">
      <selection activeCell="P12" sqref="P12"/>
    </sheetView>
  </sheetViews>
  <sheetFormatPr defaultRowHeight="15"/>
  <cols>
    <col min="2" max="2" width="16.140625" customWidth="1"/>
    <col min="6" max="8" width="9.140625" style="6"/>
    <col min="10" max="10" width="15.28515625" customWidth="1"/>
    <col min="11" max="11" width="18.28515625" customWidth="1"/>
    <col min="12" max="12" width="19.28515625" style="24" customWidth="1"/>
    <col min="13" max="13" width="11.7109375" style="24" customWidth="1"/>
    <col min="14" max="16" width="17.28515625" style="24" customWidth="1"/>
    <col min="17" max="17" width="17.28515625" customWidth="1"/>
    <col min="18" max="18" width="15.28515625" style="24" customWidth="1"/>
    <col min="19" max="19" width="9.42578125" style="66" customWidth="1"/>
    <col min="20" max="21" width="8.85546875" style="24"/>
    <col min="22" max="23" width="9.140625" style="26"/>
    <col min="24" max="24" width="9.140625" style="25"/>
  </cols>
  <sheetData>
    <row r="1" spans="2:24" ht="15.75" thickBot="1">
      <c r="B1" s="2" t="s">
        <v>4</v>
      </c>
      <c r="C1" s="2"/>
      <c r="D1" s="5" t="s">
        <v>5</v>
      </c>
      <c r="K1" t="s">
        <v>20</v>
      </c>
      <c r="R1" s="75" t="s">
        <v>19</v>
      </c>
      <c r="S1" s="76"/>
      <c r="T1" s="76"/>
      <c r="U1" s="76"/>
      <c r="V1" s="76"/>
      <c r="W1" s="76"/>
      <c r="X1" s="77"/>
    </row>
    <row r="2" spans="2:24">
      <c r="C2" s="73" t="s">
        <v>6</v>
      </c>
      <c r="D2" s="73"/>
      <c r="E2" s="73"/>
      <c r="F2" s="74" t="s">
        <v>7</v>
      </c>
      <c r="G2" s="74"/>
      <c r="H2" s="74"/>
      <c r="L2" s="58" t="s">
        <v>57</v>
      </c>
      <c r="S2" s="73" t="s">
        <v>6</v>
      </c>
      <c r="T2" s="73"/>
      <c r="U2" s="73"/>
      <c r="V2" s="74" t="s">
        <v>7</v>
      </c>
      <c r="W2" s="74"/>
      <c r="X2" s="74"/>
    </row>
    <row r="3" spans="2:24">
      <c r="B3" t="s">
        <v>3</v>
      </c>
      <c r="C3" t="s">
        <v>2</v>
      </c>
      <c r="D3" t="s">
        <v>1</v>
      </c>
      <c r="E3" t="s">
        <v>0</v>
      </c>
      <c r="F3" s="6" t="s">
        <v>2</v>
      </c>
      <c r="G3" s="6" t="s">
        <v>1</v>
      </c>
      <c r="H3" s="6" t="s">
        <v>0</v>
      </c>
      <c r="L3" s="24" t="s">
        <v>58</v>
      </c>
      <c r="M3" s="24" t="s">
        <v>61</v>
      </c>
      <c r="N3" s="24" t="s">
        <v>64</v>
      </c>
      <c r="O3" s="24" t="s">
        <v>67</v>
      </c>
      <c r="P3" s="24" t="s">
        <v>70</v>
      </c>
      <c r="R3" s="24" t="s">
        <v>3</v>
      </c>
      <c r="S3" s="66" t="s">
        <v>2</v>
      </c>
      <c r="T3" s="24" t="s">
        <v>1</v>
      </c>
      <c r="U3" s="24" t="s">
        <v>0</v>
      </c>
      <c r="V3" s="26" t="s">
        <v>2</v>
      </c>
      <c r="W3" s="26" t="s">
        <v>1</v>
      </c>
      <c r="X3" s="25" t="s">
        <v>0</v>
      </c>
    </row>
    <row r="4" spans="2:24">
      <c r="B4">
        <v>20</v>
      </c>
      <c r="C4">
        <v>3.7999999999999999E-2</v>
      </c>
      <c r="D4">
        <v>4.8000000000000001E-2</v>
      </c>
      <c r="E4">
        <v>7.0000000000000001E-3</v>
      </c>
      <c r="F4" s="6">
        <v>3.6999999999999998E-2</v>
      </c>
      <c r="G4" s="6">
        <v>4.7E-2</v>
      </c>
      <c r="H4" s="6">
        <v>7.0000000000000001E-3</v>
      </c>
      <c r="K4" t="s">
        <v>8</v>
      </c>
      <c r="L4" s="62">
        <v>1.41E-2</v>
      </c>
      <c r="M4" s="64">
        <v>0.60651999999999995</v>
      </c>
      <c r="N4" s="68">
        <v>1185.9190000000001</v>
      </c>
      <c r="O4" s="62">
        <v>3.4849999999999999E-2</v>
      </c>
      <c r="P4" s="64">
        <v>38.823</v>
      </c>
      <c r="R4" s="24">
        <v>20</v>
      </c>
      <c r="S4" s="66">
        <f>$L$4+$M$4*(1-EXP(-R4/$N$4))+$O$4*(1-EXP(-R4/$P$4))</f>
        <v>3.8273328761010181E-2</v>
      </c>
      <c r="T4" s="66">
        <f t="shared" ref="T4:T35" si="0">$L$5+$M$5*(1-EXP(-R4/$N$5))+$O$5*(1-EXP(-R4/$P$5))</f>
        <v>4.9701230562765611E-2</v>
      </c>
      <c r="U4" s="66">
        <f>$L$13+$M$13*R4</f>
        <v>7.2180000000000005E-3</v>
      </c>
      <c r="V4" s="67">
        <f>$L$7+$M$7*(1-EXP(-R4/$N$7))+$O$7*(1-EXP(-R4/$P$7))</f>
        <v>3.7495371793552473E-2</v>
      </c>
      <c r="W4" s="67">
        <f>$L$8+$M$8*(1-EXP(-R4/$N$8))+$O$8*(1-EXP(-R4/$P$8))</f>
        <v>4.9505130482675186E-2</v>
      </c>
      <c r="X4" s="67">
        <f>$L$14+$M$14*R4</f>
        <v>6.6261999999999996E-3</v>
      </c>
    </row>
    <row r="5" spans="2:24">
      <c r="B5">
        <v>40</v>
      </c>
      <c r="C5">
        <v>5.7000000000000002E-2</v>
      </c>
      <c r="D5">
        <v>7.6999999999999999E-2</v>
      </c>
      <c r="E5">
        <v>1.4E-2</v>
      </c>
      <c r="F5" s="6">
        <v>5.6000000000000001E-2</v>
      </c>
      <c r="G5" s="6">
        <v>7.4999999999999997E-2</v>
      </c>
      <c r="H5" s="6">
        <v>1.4E-2</v>
      </c>
      <c r="K5" t="s">
        <v>13</v>
      </c>
      <c r="L5" s="62">
        <v>1.9949999999999999E-2</v>
      </c>
      <c r="M5" s="64">
        <v>0.56142000000000003</v>
      </c>
      <c r="N5" s="68">
        <v>1136.4760000000001</v>
      </c>
      <c r="O5" s="62">
        <v>0.1008</v>
      </c>
      <c r="P5" s="64">
        <v>90.646500000000003</v>
      </c>
      <c r="R5" s="24">
        <f>5+R4</f>
        <v>25</v>
      </c>
      <c r="S5" s="66">
        <f t="shared" ref="S5:S9" si="1">$L$4+$M$4*(1-EXP(-R5/$N$4))+$O$4*(1-EXP(-R5/$P$4))</f>
        <v>4.3298307561100036E-2</v>
      </c>
      <c r="T5" s="66">
        <f t="shared" si="0"/>
        <v>5.646127285897351E-2</v>
      </c>
      <c r="U5" s="66">
        <f t="shared" ref="U5:U60" si="2">$L$13+$M$13*R5</f>
        <v>9.1070000000000005E-3</v>
      </c>
      <c r="V5" s="67">
        <f t="shared" ref="V5:V60" si="3">$L$7+$M$7*(1-EXP(-R5/$N$7))+$O$7*(1-EXP(-R5/$P$7))</f>
        <v>4.2277878834103076E-2</v>
      </c>
      <c r="W5" s="67">
        <f t="shared" ref="W5:W60" si="4">$L$8+$M$8*(1-EXP(-R5/$N$8))+$O$8*(1-EXP(-R5/$P$8))</f>
        <v>5.624450582923738E-2</v>
      </c>
      <c r="X5" s="67">
        <f t="shared" ref="X5:X60" si="5">$L$14+$M$14*R5</f>
        <v>8.4542000000000003E-3</v>
      </c>
    </row>
    <row r="6" spans="2:24">
      <c r="B6">
        <v>60</v>
      </c>
      <c r="C6">
        <v>7.1999999999999995E-2</v>
      </c>
      <c r="D6">
        <v>9.8000000000000004E-2</v>
      </c>
      <c r="E6">
        <v>2.1999999999999999E-2</v>
      </c>
      <c r="F6" s="6">
        <v>7.0000000000000007E-2</v>
      </c>
      <c r="G6" s="6">
        <v>9.7000000000000003E-2</v>
      </c>
      <c r="H6" s="6">
        <v>2.1000000000000001E-2</v>
      </c>
      <c r="R6" s="24">
        <f t="shared" ref="R6:R60" si="6">5+R5</f>
        <v>30</v>
      </c>
      <c r="S6" s="66">
        <f t="shared" si="1"/>
        <v>4.8008710179987105E-2</v>
      </c>
      <c r="T6" s="66">
        <f t="shared" si="0"/>
        <v>6.2977858561833883E-2</v>
      </c>
      <c r="U6" s="66">
        <f t="shared" si="2"/>
        <v>1.0996000000000001E-2</v>
      </c>
      <c r="V6" s="67">
        <f t="shared" si="3"/>
        <v>4.6795547041991514E-2</v>
      </c>
      <c r="W6" s="67">
        <f t="shared" si="4"/>
        <v>6.2756330088032206E-2</v>
      </c>
      <c r="X6" s="67">
        <f t="shared" si="5"/>
        <v>1.02822E-2</v>
      </c>
    </row>
    <row r="7" spans="2:24">
      <c r="B7">
        <v>80</v>
      </c>
      <c r="C7">
        <v>8.4000000000000005E-2</v>
      </c>
      <c r="D7">
        <v>0.11700000000000001</v>
      </c>
      <c r="E7">
        <v>2.9000000000000001E-2</v>
      </c>
      <c r="F7" s="6">
        <v>8.2000000000000003E-2</v>
      </c>
      <c r="G7" s="6">
        <v>0.115</v>
      </c>
      <c r="H7" s="6">
        <v>2.8000000000000001E-2</v>
      </c>
      <c r="K7" s="6" t="s">
        <v>14</v>
      </c>
      <c r="L7" s="63">
        <v>1.5049999999999999E-2</v>
      </c>
      <c r="M7" s="65">
        <v>0.61775999999999998</v>
      </c>
      <c r="N7" s="69">
        <v>1273.1400000000001</v>
      </c>
      <c r="O7" s="63">
        <v>3.5340000000000003E-2</v>
      </c>
      <c r="P7" s="65">
        <v>44.398600000000002</v>
      </c>
      <c r="R7" s="24">
        <f t="shared" si="6"/>
        <v>35</v>
      </c>
      <c r="S7" s="66">
        <f t="shared" si="1"/>
        <v>5.2441319105753767E-2</v>
      </c>
      <c r="T7" s="66">
        <f t="shared" si="0"/>
        <v>6.9263529098817181E-2</v>
      </c>
      <c r="U7" s="66">
        <f t="shared" si="2"/>
        <v>1.2885000000000001E-2</v>
      </c>
      <c r="V7" s="67">
        <f t="shared" si="3"/>
        <v>5.1075625006212058E-2</v>
      </c>
      <c r="W7" s="67">
        <f t="shared" si="4"/>
        <v>6.9051646400079103E-2</v>
      </c>
      <c r="X7" s="67">
        <f t="shared" si="5"/>
        <v>1.21102E-2</v>
      </c>
    </row>
    <row r="8" spans="2:24">
      <c r="B8">
        <v>100</v>
      </c>
      <c r="C8">
        <v>9.5000000000000001E-2</v>
      </c>
      <c r="D8">
        <v>0.13400000000000001</v>
      </c>
      <c r="E8">
        <v>3.6999999999999998E-2</v>
      </c>
      <c r="F8" s="6">
        <v>9.2999999999999999E-2</v>
      </c>
      <c r="G8" s="6">
        <v>0.13100000000000001</v>
      </c>
      <c r="H8" s="6">
        <v>3.5000000000000003E-2</v>
      </c>
      <c r="K8" s="6" t="s">
        <v>15</v>
      </c>
      <c r="L8" s="63">
        <v>2.0029999999999999E-2</v>
      </c>
      <c r="M8" s="65">
        <v>0.56896999999999998</v>
      </c>
      <c r="N8" s="69">
        <v>1128.4092700000001</v>
      </c>
      <c r="O8" s="63">
        <v>0.10357</v>
      </c>
      <c r="P8" s="65">
        <v>95.990359999999995</v>
      </c>
      <c r="R8" s="24">
        <f t="shared" si="6"/>
        <v>40</v>
      </c>
      <c r="S8" s="66">
        <f t="shared" si="1"/>
        <v>5.6628477169986598E-2</v>
      </c>
      <c r="T8" s="66">
        <f t="shared" si="0"/>
        <v>7.5330155153192566E-2</v>
      </c>
      <c r="U8" s="66">
        <f t="shared" si="2"/>
        <v>1.4774000000000001E-2</v>
      </c>
      <c r="V8" s="67">
        <f t="shared" si="3"/>
        <v>5.5142462922025418E-2</v>
      </c>
      <c r="W8" s="67">
        <f t="shared" si="4"/>
        <v>7.5140939647792851E-2</v>
      </c>
      <c r="X8" s="67">
        <f t="shared" si="5"/>
        <v>1.39382E-2</v>
      </c>
    </row>
    <row r="9" spans="2:24">
      <c r="B9">
        <v>120</v>
      </c>
      <c r="C9">
        <v>0.105</v>
      </c>
      <c r="D9">
        <v>0.14899999999999999</v>
      </c>
      <c r="E9">
        <v>4.3999999999999997E-2</v>
      </c>
      <c r="F9" s="6">
        <v>0.10299999999999999</v>
      </c>
      <c r="G9" s="6">
        <v>0.14599999999999999</v>
      </c>
      <c r="H9" s="6">
        <v>4.2000000000000003E-2</v>
      </c>
      <c r="R9" s="24">
        <f t="shared" si="6"/>
        <v>45</v>
      </c>
      <c r="S9" s="66">
        <f t="shared" si="1"/>
        <v>6.0598624018999916E-2</v>
      </c>
      <c r="T9" s="66">
        <f t="shared" si="0"/>
        <v>8.1188972649851407E-2</v>
      </c>
      <c r="U9" s="66">
        <f t="shared" si="2"/>
        <v>1.6663000000000001E-2</v>
      </c>
      <c r="V9" s="67">
        <f t="shared" si="3"/>
        <v>5.9017821273861834E-2</v>
      </c>
      <c r="W9" s="67">
        <f t="shared" si="4"/>
        <v>8.103416477961814E-2</v>
      </c>
      <c r="X9" s="67">
        <f t="shared" si="5"/>
        <v>1.5766200000000001E-2</v>
      </c>
    </row>
    <row r="10" spans="2:24">
      <c r="B10">
        <v>140</v>
      </c>
      <c r="C10">
        <v>0.115</v>
      </c>
      <c r="D10">
        <v>0.16300000000000001</v>
      </c>
      <c r="E10">
        <v>5.1999999999999998E-2</v>
      </c>
      <c r="F10" s="6">
        <v>0.113</v>
      </c>
      <c r="G10" s="6">
        <v>0.16</v>
      </c>
      <c r="H10" s="6">
        <v>0.05</v>
      </c>
      <c r="R10" s="24">
        <f t="shared" si="6"/>
        <v>50</v>
      </c>
      <c r="S10" s="66">
        <f>$L$4+$M$4*(1-EXP(-R10/$N$4))+$O$4*(1-EXP(-R10/$P$4))</f>
        <v>6.4376767757371972E-2</v>
      </c>
      <c r="T10" s="66">
        <f t="shared" si="0"/>
        <v>8.6850616809971637E-2</v>
      </c>
      <c r="U10" s="66">
        <f t="shared" si="2"/>
        <v>1.8551999999999999E-2</v>
      </c>
      <c r="V10" s="67">
        <f t="shared" si="3"/>
        <v>6.2721146641561587E-2</v>
      </c>
      <c r="W10" s="67">
        <f t="shared" si="4"/>
        <v>8.6740773697084467E-2</v>
      </c>
      <c r="X10" s="67">
        <f t="shared" si="5"/>
        <v>1.7594200000000001E-2</v>
      </c>
    </row>
    <row r="11" spans="2:24">
      <c r="B11">
        <v>160</v>
      </c>
      <c r="C11">
        <v>0.125</v>
      </c>
      <c r="D11">
        <v>0.17599999999999999</v>
      </c>
      <c r="E11">
        <v>5.8999999999999997E-2</v>
      </c>
      <c r="F11" s="6">
        <v>0.122</v>
      </c>
      <c r="G11" s="6">
        <v>0.17299999999999999</v>
      </c>
      <c r="H11" s="6">
        <v>5.7000000000000002E-2</v>
      </c>
      <c r="L11" s="24" t="s">
        <v>92</v>
      </c>
      <c r="R11" s="24">
        <f t="shared" si="6"/>
        <v>55</v>
      </c>
      <c r="S11" s="66">
        <f t="shared" ref="S11:S60" si="7">$L$4+$M$4*(1-EXP(-R11/$N$4))+$O$4*(1-EXP(-R11/$P$4))</f>
        <v>6.7984899597645435E-2</v>
      </c>
      <c r="T11" s="66">
        <f t="shared" si="0"/>
        <v>9.2325154378162008E-2</v>
      </c>
      <c r="U11" s="66">
        <f t="shared" si="2"/>
        <v>2.0441000000000001E-2</v>
      </c>
      <c r="V11" s="67">
        <f t="shared" si="3"/>
        <v>6.6269818131529934E-2</v>
      </c>
      <c r="W11" s="67">
        <f>$L$8+$M$8*(1-EXP(-R11/$N$8))+$O$8*(1-EXP(-R11/$P$8))</f>
        <v>9.2269740777247755E-2</v>
      </c>
      <c r="X11" s="67">
        <f t="shared" si="5"/>
        <v>1.9422200000000001E-2</v>
      </c>
    </row>
    <row r="12" spans="2:24">
      <c r="B12">
        <v>180</v>
      </c>
      <c r="C12">
        <v>0.13400000000000001</v>
      </c>
      <c r="D12">
        <v>0.188</v>
      </c>
      <c r="E12">
        <v>6.7000000000000004E-2</v>
      </c>
      <c r="F12" s="6">
        <v>0.13100000000000001</v>
      </c>
      <c r="G12" s="6">
        <v>0.185</v>
      </c>
      <c r="H12" s="6">
        <v>6.4000000000000001E-2</v>
      </c>
      <c r="L12" s="24" t="s">
        <v>12</v>
      </c>
      <c r="M12" s="24" t="s">
        <v>11</v>
      </c>
      <c r="R12" s="24">
        <f t="shared" si="6"/>
        <v>60</v>
      </c>
      <c r="S12" s="66">
        <f t="shared" si="7"/>
        <v>7.1442358403387751E-2</v>
      </c>
      <c r="T12" s="66">
        <f t="shared" si="0"/>
        <v>9.7622114120158962E-2</v>
      </c>
      <c r="U12" s="66">
        <f t="shared" si="2"/>
        <v>2.2329999999999999E-2</v>
      </c>
      <c r="V12" s="67">
        <f t="shared" si="3"/>
        <v>6.9679367561440914E-2</v>
      </c>
      <c r="W12" s="67">
        <f t="shared" si="4"/>
        <v>9.7629587099777454E-2</v>
      </c>
      <c r="X12" s="67">
        <f t="shared" si="5"/>
        <v>2.12502E-2</v>
      </c>
    </row>
    <row r="13" spans="2:24">
      <c r="B13">
        <v>200</v>
      </c>
      <c r="C13">
        <v>0.14299999999999999</v>
      </c>
      <c r="D13">
        <v>0.2</v>
      </c>
      <c r="E13">
        <v>7.4999999999999997E-2</v>
      </c>
      <c r="F13" s="6">
        <v>0.14000000000000001</v>
      </c>
      <c r="G13" s="6">
        <v>0.19600000000000001</v>
      </c>
      <c r="H13" s="6">
        <v>7.1999999999999995E-2</v>
      </c>
      <c r="K13" t="s">
        <v>16</v>
      </c>
      <c r="L13" s="42">
        <v>-3.3799999999999998E-4</v>
      </c>
      <c r="M13" s="42">
        <v>3.7780000000000002E-4</v>
      </c>
      <c r="R13" s="24">
        <f t="shared" si="6"/>
        <v>65</v>
      </c>
      <c r="S13" s="66">
        <f t="shared" si="7"/>
        <v>7.4766151180554713E-2</v>
      </c>
      <c r="T13" s="66">
        <f t="shared" si="0"/>
        <v>0.10275051568388931</v>
      </c>
      <c r="U13" s="66">
        <f t="shared" si="2"/>
        <v>2.4219000000000001E-2</v>
      </c>
      <c r="V13" s="67">
        <f t="shared" si="3"/>
        <v>7.2963676193907562E-2</v>
      </c>
      <c r="W13" s="67">
        <f t="shared" si="4"/>
        <v>0.10282840344443686</v>
      </c>
      <c r="X13" s="67">
        <f t="shared" si="5"/>
        <v>2.30782E-2</v>
      </c>
    </row>
    <row r="14" spans="2:24">
      <c r="B14">
        <v>250</v>
      </c>
      <c r="C14">
        <v>0.16500000000000001</v>
      </c>
      <c r="D14">
        <v>0.22500000000000001</v>
      </c>
      <c r="E14">
        <v>9.5000000000000001E-2</v>
      </c>
      <c r="F14" s="6">
        <v>0.161</v>
      </c>
      <c r="G14" s="6">
        <v>0.221</v>
      </c>
      <c r="H14" s="6">
        <v>9.0999999999999998E-2</v>
      </c>
      <c r="K14" s="6" t="s">
        <v>17</v>
      </c>
      <c r="L14" s="43">
        <v>-6.8579999999999997E-4</v>
      </c>
      <c r="M14" s="43">
        <v>3.656E-4</v>
      </c>
      <c r="R14" s="24">
        <f t="shared" si="6"/>
        <v>70</v>
      </c>
      <c r="S14" s="66">
        <f t="shared" si="7"/>
        <v>7.7971234840412157E-2</v>
      </c>
      <c r="T14" s="66">
        <f t="shared" si="0"/>
        <v>0.10771889691172895</v>
      </c>
      <c r="U14" s="66">
        <f t="shared" si="2"/>
        <v>2.6107999999999999E-2</v>
      </c>
      <c r="V14" s="67">
        <f t="shared" si="3"/>
        <v>7.6135150516803807E-2</v>
      </c>
      <c r="W14" s="67">
        <f t="shared" si="4"/>
        <v>0.10787387212136415</v>
      </c>
      <c r="X14" s="67">
        <f t="shared" si="5"/>
        <v>2.49062E-2</v>
      </c>
    </row>
    <row r="15" spans="2:24">
      <c r="B15">
        <v>300</v>
      </c>
      <c r="C15">
        <v>0.185</v>
      </c>
      <c r="D15">
        <v>0.247</v>
      </c>
      <c r="E15">
        <v>0.114</v>
      </c>
      <c r="F15" s="6">
        <v>0.18099999999999999</v>
      </c>
      <c r="G15" s="6">
        <v>0.24299999999999999</v>
      </c>
      <c r="H15" s="6">
        <v>0.11</v>
      </c>
      <c r="R15" s="24">
        <f t="shared" si="6"/>
        <v>75</v>
      </c>
      <c r="S15" s="66">
        <f t="shared" si="7"/>
        <v>8.1070763914003113E-2</v>
      </c>
      <c r="T15" s="66">
        <f t="shared" si="0"/>
        <v>0.11253533968707476</v>
      </c>
      <c r="U15" s="66">
        <f t="shared" si="2"/>
        <v>2.7997000000000001E-2</v>
      </c>
      <c r="V15" s="67">
        <f t="shared" si="3"/>
        <v>7.9204879301904979E-2</v>
      </c>
      <c r="W15" s="67">
        <f t="shared" si="4"/>
        <v>0.11277328769339576</v>
      </c>
      <c r="X15" s="67">
        <f t="shared" si="5"/>
        <v>2.67342E-2</v>
      </c>
    </row>
    <row r="16" spans="2:24" ht="15.75" thickBot="1">
      <c r="B16">
        <v>400</v>
      </c>
      <c r="C16">
        <v>0.223</v>
      </c>
      <c r="D16">
        <v>0.28599999999999998</v>
      </c>
      <c r="E16">
        <v>0.154</v>
      </c>
      <c r="F16" s="6">
        <v>0.217</v>
      </c>
      <c r="G16" s="6">
        <v>0.28100000000000003</v>
      </c>
      <c r="H16" s="6">
        <v>0.14799999999999999</v>
      </c>
      <c r="J16" t="s">
        <v>93</v>
      </c>
      <c r="R16" s="24">
        <f t="shared" si="6"/>
        <v>80</v>
      </c>
      <c r="S16" s="66">
        <f t="shared" si="7"/>
        <v>8.4076308332613425E-2</v>
      </c>
      <c r="T16" s="66">
        <f t="shared" si="0"/>
        <v>0.11720749439388706</v>
      </c>
      <c r="U16" s="66">
        <f t="shared" si="2"/>
        <v>2.9885999999999999E-2</v>
      </c>
      <c r="V16" s="67">
        <f t="shared" si="3"/>
        <v>8.218277393582625E-2</v>
      </c>
      <c r="W16" s="67">
        <f t="shared" si="4"/>
        <v>0.11753357664666696</v>
      </c>
      <c r="X16" s="67">
        <f t="shared" si="5"/>
        <v>2.8562199999999999E-2</v>
      </c>
    </row>
    <row r="17" spans="2:24">
      <c r="B17">
        <v>600</v>
      </c>
      <c r="C17">
        <v>0.28899999999999998</v>
      </c>
      <c r="D17">
        <v>0.35</v>
      </c>
      <c r="E17">
        <v>0.23100000000000001</v>
      </c>
      <c r="F17" s="6">
        <v>0.28199999999999997</v>
      </c>
      <c r="G17" s="6">
        <v>0.34300000000000003</v>
      </c>
      <c r="H17" s="6">
        <v>0.223</v>
      </c>
      <c r="J17" s="29" t="s">
        <v>74</v>
      </c>
      <c r="K17" s="30"/>
      <c r="L17" s="44"/>
      <c r="M17" s="44"/>
      <c r="N17" s="44"/>
      <c r="O17" s="45"/>
      <c r="P17" s="41"/>
      <c r="Q17" s="22"/>
      <c r="R17" s="24">
        <f t="shared" si="6"/>
        <v>85</v>
      </c>
      <c r="S17" s="66">
        <f t="shared" si="7"/>
        <v>8.699804489149314E-2</v>
      </c>
      <c r="T17" s="66">
        <f t="shared" si="0"/>
        <v>0.1217426030636381</v>
      </c>
      <c r="U17" s="66">
        <f t="shared" si="2"/>
        <v>3.1775000000000005E-2</v>
      </c>
      <c r="V17" s="67">
        <f t="shared" si="3"/>
        <v>8.5077693804867197E-2</v>
      </c>
      <c r="W17" s="67">
        <f t="shared" si="4"/>
        <v>0.12216131606286901</v>
      </c>
      <c r="X17" s="67">
        <f t="shared" si="5"/>
        <v>3.0390199999999999E-2</v>
      </c>
    </row>
    <row r="18" spans="2:24">
      <c r="B18">
        <v>800</v>
      </c>
      <c r="C18">
        <v>0.34599999999999997</v>
      </c>
      <c r="D18">
        <v>0.40300000000000002</v>
      </c>
      <c r="E18">
        <v>0.30399999999999999</v>
      </c>
      <c r="F18" s="6">
        <v>0.33800000000000002</v>
      </c>
      <c r="G18" s="6">
        <v>0.39500000000000002</v>
      </c>
      <c r="H18" s="6">
        <v>0.29399999999999998</v>
      </c>
      <c r="J18" s="31" t="s">
        <v>55</v>
      </c>
      <c r="K18" s="22" t="s">
        <v>56</v>
      </c>
      <c r="L18" s="41"/>
      <c r="M18" s="41"/>
      <c r="N18" s="41"/>
      <c r="O18" s="46"/>
      <c r="P18" s="41"/>
      <c r="Q18" s="22"/>
      <c r="R18" s="24">
        <f t="shared" si="6"/>
        <v>90</v>
      </c>
      <c r="S18" s="66">
        <f t="shared" si="7"/>
        <v>8.9844925576978332E-2</v>
      </c>
      <c r="T18" s="66">
        <f t="shared" si="0"/>
        <v>0.1261475212801072</v>
      </c>
      <c r="U18" s="66">
        <f t="shared" si="2"/>
        <v>3.3664000000000006E-2</v>
      </c>
      <c r="V18" s="67">
        <f t="shared" si="3"/>
        <v>8.7897558325617645E-2</v>
      </c>
      <c r="W18" s="67">
        <f t="shared" si="4"/>
        <v>0.12666275134383465</v>
      </c>
      <c r="X18" s="67">
        <f t="shared" si="5"/>
        <v>3.2218200000000002E-2</v>
      </c>
    </row>
    <row r="19" spans="2:24">
      <c r="B19">
        <v>1000</v>
      </c>
      <c r="C19">
        <v>0.39500000000000002</v>
      </c>
      <c r="D19">
        <v>0.44900000000000001</v>
      </c>
      <c r="E19">
        <v>0.372</v>
      </c>
      <c r="F19" s="6">
        <v>0.38700000000000001</v>
      </c>
      <c r="G19" s="6">
        <v>0.441</v>
      </c>
      <c r="H19" s="6">
        <v>0.36</v>
      </c>
      <c r="J19" s="31" t="s">
        <v>38</v>
      </c>
      <c r="K19" s="22" t="s">
        <v>57</v>
      </c>
      <c r="L19" s="41"/>
      <c r="M19" s="41"/>
      <c r="N19" s="41" t="s">
        <v>38</v>
      </c>
      <c r="O19" s="46" t="s">
        <v>75</v>
      </c>
      <c r="P19" s="41"/>
      <c r="Q19" s="22"/>
      <c r="R19" s="24">
        <f t="shared" si="6"/>
        <v>95</v>
      </c>
      <c r="S19" s="66">
        <f t="shared" si="7"/>
        <v>9.2624825552864498E-2</v>
      </c>
      <c r="T19" s="66">
        <f t="shared" si="0"/>
        <v>0.13042873890868387</v>
      </c>
      <c r="U19" s="66">
        <f t="shared" si="2"/>
        <v>3.5553000000000001E-2</v>
      </c>
      <c r="V19" s="67">
        <f t="shared" si="3"/>
        <v>9.0649447043636866E-2</v>
      </c>
      <c r="W19" s="67">
        <f t="shared" si="4"/>
        <v>0.13104381303655041</v>
      </c>
      <c r="X19" s="67">
        <f t="shared" si="5"/>
        <v>3.4046199999999999E-2</v>
      </c>
    </row>
    <row r="20" spans="2:24">
      <c r="J20" s="31" t="s">
        <v>40</v>
      </c>
      <c r="K20" s="22" t="s">
        <v>2</v>
      </c>
      <c r="L20" s="58" t="s">
        <v>1</v>
      </c>
      <c r="M20" s="58"/>
      <c r="N20" s="58" t="s">
        <v>40</v>
      </c>
      <c r="O20" s="59" t="s">
        <v>0</v>
      </c>
      <c r="P20" s="41"/>
      <c r="Q20" s="22"/>
      <c r="R20" s="24">
        <f t="shared" si="6"/>
        <v>100</v>
      </c>
      <c r="S20" s="66">
        <f t="shared" si="7"/>
        <v>9.534467326403058E-2</v>
      </c>
      <c r="T20" s="66">
        <f t="shared" si="0"/>
        <v>0.1345923997132617</v>
      </c>
      <c r="U20" s="66">
        <f t="shared" si="2"/>
        <v>3.7442000000000003E-2</v>
      </c>
      <c r="V20" s="67">
        <f t="shared" si="3"/>
        <v>9.3339689071033502E-2</v>
      </c>
      <c r="W20" s="67">
        <f t="shared" si="4"/>
        <v>0.13531013280425402</v>
      </c>
      <c r="X20" s="67">
        <f t="shared" si="5"/>
        <v>3.5874200000000002E-2</v>
      </c>
    </row>
    <row r="21" spans="2:24">
      <c r="J21" s="31" t="s">
        <v>58</v>
      </c>
      <c r="K21" s="22" t="s">
        <v>59</v>
      </c>
      <c r="L21" s="58" t="s">
        <v>60</v>
      </c>
      <c r="M21" s="58"/>
      <c r="N21" s="58" t="s">
        <v>42</v>
      </c>
      <c r="O21" s="59" t="s">
        <v>43</v>
      </c>
      <c r="P21" s="41"/>
      <c r="Q21" s="22"/>
      <c r="R21" s="24">
        <f t="shared" si="6"/>
        <v>105</v>
      </c>
      <c r="S21" s="66">
        <f t="shared" si="7"/>
        <v>9.8010564818284587E-2</v>
      </c>
      <c r="T21" s="66">
        <f t="shared" si="0"/>
        <v>0.13864431992042159</v>
      </c>
      <c r="U21" s="66">
        <f t="shared" si="2"/>
        <v>3.9331000000000005E-2</v>
      </c>
      <c r="V21" s="67">
        <f t="shared" si="3"/>
        <v>9.5973942998421297E-2</v>
      </c>
      <c r="W21" s="67">
        <f t="shared" si="4"/>
        <v>0.13946705858695688</v>
      </c>
      <c r="X21" s="67">
        <f t="shared" si="5"/>
        <v>3.7702199999999998E-2</v>
      </c>
    </row>
    <row r="22" spans="2:24">
      <c r="J22" s="31" t="s">
        <v>61</v>
      </c>
      <c r="K22" s="22" t="s">
        <v>62</v>
      </c>
      <c r="L22" s="58" t="s">
        <v>63</v>
      </c>
      <c r="M22" s="58"/>
      <c r="N22" s="58" t="s">
        <v>44</v>
      </c>
      <c r="O22" s="59" t="s">
        <v>76</v>
      </c>
      <c r="P22" s="41"/>
      <c r="Q22" s="22"/>
      <c r="R22" s="24">
        <f t="shared" si="6"/>
        <v>110</v>
      </c>
      <c r="S22" s="66">
        <f t="shared" si="7"/>
        <v>0.10062786454626638</v>
      </c>
      <c r="T22" s="66">
        <f t="shared" si="0"/>
        <v>0.14259000578739794</v>
      </c>
      <c r="U22" s="66">
        <f t="shared" si="2"/>
        <v>4.1220000000000007E-2</v>
      </c>
      <c r="V22" s="67">
        <f t="shared" si="3"/>
        <v>9.8557268295791561E-2</v>
      </c>
      <c r="W22" s="67">
        <f t="shared" si="4"/>
        <v>0.14351966899253291</v>
      </c>
      <c r="X22" s="67">
        <f t="shared" si="5"/>
        <v>3.9530200000000001E-2</v>
      </c>
    </row>
    <row r="23" spans="2:24">
      <c r="J23" s="31" t="s">
        <v>64</v>
      </c>
      <c r="K23" s="22" t="s">
        <v>65</v>
      </c>
      <c r="L23" s="58" t="s">
        <v>66</v>
      </c>
      <c r="M23" s="58"/>
      <c r="N23" s="58" t="s">
        <v>77</v>
      </c>
      <c r="O23" s="59" t="s">
        <v>78</v>
      </c>
      <c r="P23" s="41"/>
      <c r="Q23" s="22"/>
      <c r="R23" s="24">
        <f t="shared" si="6"/>
        <v>115</v>
      </c>
      <c r="S23" s="66">
        <f t="shared" si="7"/>
        <v>0.10320129340966774</v>
      </c>
      <c r="T23" s="66">
        <f t="shared" si="0"/>
        <v>0.14643467022729101</v>
      </c>
      <c r="U23" s="66">
        <f t="shared" si="2"/>
        <v>4.3109000000000001E-2</v>
      </c>
      <c r="V23" s="67">
        <f t="shared" si="3"/>
        <v>0.10109418910878651</v>
      </c>
      <c r="W23" s="67">
        <f t="shared" si="4"/>
        <v>0.14747278695742586</v>
      </c>
      <c r="X23" s="67">
        <f t="shared" si="5"/>
        <v>4.1358199999999998E-2</v>
      </c>
    </row>
    <row r="24" spans="2:24">
      <c r="J24" s="31" t="s">
        <v>67</v>
      </c>
      <c r="K24" s="22" t="s">
        <v>68</v>
      </c>
      <c r="L24" s="58" t="s">
        <v>69</v>
      </c>
      <c r="M24" s="58"/>
      <c r="N24" s="58" t="s">
        <v>52</v>
      </c>
      <c r="O24" s="60">
        <v>7.2830900000000001E-5</v>
      </c>
      <c r="P24" s="47"/>
      <c r="Q24" s="28"/>
      <c r="R24" s="24">
        <f t="shared" si="6"/>
        <v>120</v>
      </c>
      <c r="S24" s="66">
        <f t="shared" si="7"/>
        <v>0.10573500672619128</v>
      </c>
      <c r="T24" s="66">
        <f t="shared" si="0"/>
        <v>0.15018324854211748</v>
      </c>
      <c r="U24" s="66">
        <f t="shared" si="2"/>
        <v>4.4998000000000003E-2</v>
      </c>
      <c r="V24" s="67">
        <f t="shared" si="3"/>
        <v>0.10358875126031315</v>
      </c>
      <c r="W24" s="67">
        <f t="shared" si="4"/>
        <v>0.1513309927140456</v>
      </c>
      <c r="X24" s="67">
        <f t="shared" si="5"/>
        <v>4.3186200000000001E-2</v>
      </c>
    </row>
    <row r="25" spans="2:24">
      <c r="J25" s="31" t="s">
        <v>70</v>
      </c>
      <c r="K25" s="22" t="s">
        <v>71</v>
      </c>
      <c r="L25" s="58" t="s">
        <v>72</v>
      </c>
      <c r="M25" s="58"/>
      <c r="N25" s="58" t="s">
        <v>79</v>
      </c>
      <c r="O25" s="59">
        <v>0.99978999999999996</v>
      </c>
      <c r="P25" s="41"/>
      <c r="Q25" s="22"/>
      <c r="R25" s="24">
        <f t="shared" si="6"/>
        <v>125</v>
      </c>
      <c r="S25" s="66">
        <f t="shared" si="7"/>
        <v>0.10823266250222502</v>
      </c>
      <c r="T25" s="66">
        <f t="shared" si="0"/>
        <v>0.15384041331157883</v>
      </c>
      <c r="U25" s="66">
        <f t="shared" si="2"/>
        <v>4.6887000000000005E-2</v>
      </c>
      <c r="V25" s="67">
        <f t="shared" si="3"/>
        <v>0.10604457318117169</v>
      </c>
      <c r="W25" s="67">
        <f t="shared" si="4"/>
        <v>0.15509863610004276</v>
      </c>
      <c r="X25" s="67">
        <f t="shared" si="5"/>
        <v>4.5014199999999997E-2</v>
      </c>
    </row>
    <row r="26" spans="2:24">
      <c r="J26" s="31" t="s">
        <v>73</v>
      </c>
      <c r="K26" s="28">
        <v>3.4123300000000002E-7</v>
      </c>
      <c r="L26" s="61">
        <v>9.1115499999999998E-7</v>
      </c>
      <c r="M26" s="61"/>
      <c r="N26" s="58" t="s">
        <v>53</v>
      </c>
      <c r="O26" s="59">
        <v>0.99958999999999998</v>
      </c>
      <c r="P26" s="41"/>
      <c r="Q26" s="22"/>
      <c r="R26" s="24">
        <f t="shared" si="6"/>
        <v>130</v>
      </c>
      <c r="S26" s="66">
        <f t="shared" si="7"/>
        <v>0.11069748150820649</v>
      </c>
      <c r="T26" s="66">
        <f t="shared" si="0"/>
        <v>0.15741058848285583</v>
      </c>
      <c r="U26" s="66">
        <f t="shared" si="2"/>
        <v>4.8776000000000007E-2</v>
      </c>
      <c r="V26" s="67">
        <f t="shared" si="3"/>
        <v>0.10846489141629737</v>
      </c>
      <c r="W26" s="67">
        <f t="shared" si="4"/>
        <v>0.15877984824286417</v>
      </c>
      <c r="X26" s="67">
        <f t="shared" si="5"/>
        <v>4.6842200000000001E-2</v>
      </c>
    </row>
    <row r="27" spans="2:24">
      <c r="J27" s="31" t="s">
        <v>53</v>
      </c>
      <c r="K27" s="22">
        <v>0.99997999999999998</v>
      </c>
      <c r="L27" s="58">
        <v>0.99995000000000001</v>
      </c>
      <c r="M27" s="58"/>
      <c r="N27" s="58" t="s">
        <v>54</v>
      </c>
      <c r="O27" s="59">
        <v>0.99956</v>
      </c>
      <c r="P27" s="41"/>
      <c r="Q27" s="22"/>
      <c r="R27" s="24">
        <f t="shared" si="6"/>
        <v>135</v>
      </c>
      <c r="S27" s="66">
        <f t="shared" si="7"/>
        <v>0.11313230009449871</v>
      </c>
      <c r="T27" s="66">
        <f t="shared" si="0"/>
        <v>0.16089796270430545</v>
      </c>
      <c r="U27" s="66">
        <f t="shared" si="2"/>
        <v>5.0665000000000002E-2</v>
      </c>
      <c r="V27" s="67">
        <f t="shared" si="3"/>
        <v>0.110852601284349</v>
      </c>
      <c r="W27" s="67">
        <f t="shared" si="4"/>
        <v>0.16237855265129691</v>
      </c>
      <c r="X27" s="67">
        <f t="shared" si="5"/>
        <v>4.8670199999999997E-2</v>
      </c>
    </row>
    <row r="28" spans="2:24" ht="15.75" thickBot="1">
      <c r="J28" s="32" t="s">
        <v>54</v>
      </c>
      <c r="K28" s="33">
        <v>0.99997000000000003</v>
      </c>
      <c r="L28" s="48">
        <v>0.99992999999999999</v>
      </c>
      <c r="M28" s="48"/>
      <c r="N28" s="48"/>
      <c r="O28" s="49"/>
      <c r="P28" s="41"/>
      <c r="Q28" s="22"/>
      <c r="R28" s="24">
        <f t="shared" si="6"/>
        <v>140</v>
      </c>
      <c r="S28" s="66">
        <f t="shared" si="7"/>
        <v>0.11553961662502174</v>
      </c>
      <c r="T28" s="66">
        <f t="shared" si="0"/>
        <v>0.16430650194363861</v>
      </c>
      <c r="U28" s="66">
        <f t="shared" si="2"/>
        <v>5.2554000000000003E-2</v>
      </c>
      <c r="V28" s="67">
        <f t="shared" si="3"/>
        <v>0.11321029320684181</v>
      </c>
      <c r="W28" s="67">
        <f t="shared" si="4"/>
        <v>0.16589847574409911</v>
      </c>
      <c r="X28" s="67">
        <f t="shared" si="5"/>
        <v>5.04982E-2</v>
      </c>
    </row>
    <row r="29" spans="2:24">
      <c r="J29" s="22"/>
      <c r="K29" s="22"/>
      <c r="L29" s="41"/>
      <c r="M29" s="41"/>
      <c r="N29" s="41"/>
      <c r="R29" s="24">
        <f t="shared" si="6"/>
        <v>145</v>
      </c>
      <c r="S29" s="66">
        <f t="shared" si="7"/>
        <v>0.11792163229987776</v>
      </c>
      <c r="T29" s="66">
        <f t="shared" si="0"/>
        <v>0.16763996142897478</v>
      </c>
      <c r="U29" s="66">
        <f t="shared" si="2"/>
        <v>5.4443000000000005E-2</v>
      </c>
      <c r="V29" s="67">
        <f t="shared" si="3"/>
        <v>0.11554028516804729</v>
      </c>
      <c r="W29" s="67">
        <f t="shared" si="4"/>
        <v>0.1693431568442883</v>
      </c>
      <c r="X29" s="67">
        <f t="shared" si="5"/>
        <v>5.2326199999999996E-2</v>
      </c>
    </row>
    <row r="30" spans="2:24" ht="15.75" thickBot="1">
      <c r="J30" s="22"/>
      <c r="K30" s="22"/>
      <c r="L30" s="41"/>
      <c r="M30" s="41"/>
      <c r="N30" s="41"/>
      <c r="R30" s="24">
        <f t="shared" si="6"/>
        <v>150</v>
      </c>
      <c r="S30" s="66">
        <f t="shared" si="7"/>
        <v>0.12028028704500873</v>
      </c>
      <c r="T30" s="66">
        <f t="shared" si="0"/>
        <v>0.17090189694911373</v>
      </c>
      <c r="U30" s="66">
        <f t="shared" si="2"/>
        <v>5.6332000000000007E-2</v>
      </c>
      <c r="V30" s="67">
        <f t="shared" si="3"/>
        <v>0.11784465171775811</v>
      </c>
      <c r="W30" s="67">
        <f t="shared" si="4"/>
        <v>0.17271595766620745</v>
      </c>
      <c r="X30" s="67">
        <f t="shared" si="5"/>
        <v>5.41542E-2</v>
      </c>
    </row>
    <row r="31" spans="2:24">
      <c r="J31" s="34" t="s">
        <v>7</v>
      </c>
      <c r="K31" s="35"/>
      <c r="L31" s="50"/>
      <c r="M31" s="50"/>
      <c r="N31" s="50"/>
      <c r="O31" s="51"/>
      <c r="P31" s="41"/>
      <c r="Q31" s="22"/>
      <c r="R31" s="24">
        <f t="shared" si="6"/>
        <v>155</v>
      </c>
      <c r="S31" s="66">
        <f t="shared" si="7"/>
        <v>0.12261729106499211</v>
      </c>
      <c r="T31" s="66">
        <f t="shared" si="0"/>
        <v>0.17409567554741087</v>
      </c>
      <c r="U31" s="66">
        <f t="shared" si="2"/>
        <v>5.8221000000000002E-2</v>
      </c>
      <c r="V31" s="67">
        <f t="shared" si="3"/>
        <v>0.12012524988512352</v>
      </c>
      <c r="W31" s="67">
        <f t="shared" si="4"/>
        <v>0.17602007132111319</v>
      </c>
      <c r="X31" s="67">
        <f t="shared" si="5"/>
        <v>5.5982199999999996E-2</v>
      </c>
    </row>
    <row r="32" spans="2:24">
      <c r="J32" s="36" t="s">
        <v>55</v>
      </c>
      <c r="K32" s="37" t="s">
        <v>56</v>
      </c>
      <c r="L32" s="52"/>
      <c r="M32" s="52"/>
      <c r="N32" s="52"/>
      <c r="O32" s="53"/>
      <c r="P32" s="41"/>
      <c r="Q32" s="22"/>
      <c r="R32" s="24">
        <f t="shared" si="6"/>
        <v>160</v>
      </c>
      <c r="S32" s="66">
        <f t="shared" si="7"/>
        <v>0.12493415258304524</v>
      </c>
      <c r="T32" s="66">
        <f t="shared" si="0"/>
        <v>0.17722448564179949</v>
      </c>
      <c r="U32" s="66">
        <f t="shared" si="2"/>
        <v>6.0110000000000004E-2</v>
      </c>
      <c r="V32" s="67">
        <f t="shared" si="3"/>
        <v>0.12238374233254827</v>
      </c>
      <c r="W32" s="67">
        <f t="shared" si="4"/>
        <v>0.17925853086572269</v>
      </c>
      <c r="X32" s="67">
        <f t="shared" si="5"/>
        <v>5.7810199999999999E-2</v>
      </c>
    </row>
    <row r="33" spans="10:24">
      <c r="J33" s="36" t="s">
        <v>38</v>
      </c>
      <c r="K33" s="37" t="s">
        <v>57</v>
      </c>
      <c r="L33" s="52"/>
      <c r="M33" s="52"/>
      <c r="N33" s="52" t="s">
        <v>38</v>
      </c>
      <c r="O33" s="53" t="s">
        <v>75</v>
      </c>
      <c r="P33" s="41"/>
      <c r="Q33" s="22"/>
      <c r="R33" s="24">
        <f t="shared" si="6"/>
        <v>165</v>
      </c>
      <c r="S33" s="66">
        <f t="shared" si="7"/>
        <v>0.12723220222898007</v>
      </c>
      <c r="T33" s="66">
        <f t="shared" si="0"/>
        <v>0.18029134660175516</v>
      </c>
      <c r="U33" s="66">
        <f t="shared" si="2"/>
        <v>6.1999000000000005E-2</v>
      </c>
      <c r="V33" s="67">
        <f t="shared" si="3"/>
        <v>0.12462161804360414</v>
      </c>
      <c r="W33" s="67">
        <f t="shared" si="4"/>
        <v>0.1824342174169174</v>
      </c>
      <c r="X33" s="67">
        <f t="shared" si="5"/>
        <v>5.9638200000000002E-2</v>
      </c>
    </row>
    <row r="34" spans="10:24">
      <c r="J34" s="36" t="s">
        <v>40</v>
      </c>
      <c r="K34" s="37" t="s">
        <v>2</v>
      </c>
      <c r="L34" s="52" t="s">
        <v>1</v>
      </c>
      <c r="M34" s="52"/>
      <c r="N34" s="52" t="s">
        <v>40</v>
      </c>
      <c r="O34" s="53" t="s">
        <v>0</v>
      </c>
      <c r="P34" s="41"/>
      <c r="Q34" s="22"/>
      <c r="R34" s="24">
        <f t="shared" si="6"/>
        <v>170</v>
      </c>
      <c r="S34" s="66">
        <f t="shared" si="7"/>
        <v>0.12951261448017323</v>
      </c>
      <c r="T34" s="66">
        <f t="shared" si="0"/>
        <v>0.18329911781134642</v>
      </c>
      <c r="U34" s="66">
        <f t="shared" si="2"/>
        <v>6.3888E-2</v>
      </c>
      <c r="V34" s="67">
        <f t="shared" si="3"/>
        <v>0.12684021080759755</v>
      </c>
      <c r="W34" s="67">
        <f t="shared" si="4"/>
        <v>0.1855498678546221</v>
      </c>
      <c r="X34" s="67">
        <f t="shared" si="5"/>
        <v>6.1466199999999999E-2</v>
      </c>
    </row>
    <row r="35" spans="10:24">
      <c r="J35" s="36" t="s">
        <v>58</v>
      </c>
      <c r="K35" s="37" t="s">
        <v>82</v>
      </c>
      <c r="L35" s="70" t="s">
        <v>83</v>
      </c>
      <c r="M35" s="52"/>
      <c r="N35" s="52" t="s">
        <v>42</v>
      </c>
      <c r="O35" s="53" t="s">
        <v>43</v>
      </c>
      <c r="P35" s="41"/>
      <c r="Q35" s="22"/>
      <c r="R35" s="24">
        <f t="shared" si="6"/>
        <v>175</v>
      </c>
      <c r="S35" s="66">
        <f t="shared" si="7"/>
        <v>0.13177642651166807</v>
      </c>
      <c r="T35" s="66">
        <f t="shared" si="0"/>
        <v>0.18625050724595041</v>
      </c>
      <c r="U35" s="66">
        <f t="shared" si="2"/>
        <v>6.5777000000000002E-2</v>
      </c>
      <c r="V35" s="67">
        <f t="shared" si="3"/>
        <v>0.12904071573546497</v>
      </c>
      <c r="W35" s="67">
        <f t="shared" si="4"/>
        <v>0.18860808213376273</v>
      </c>
      <c r="X35" s="67">
        <f t="shared" si="5"/>
        <v>6.3294199999999995E-2</v>
      </c>
    </row>
    <row r="36" spans="10:24">
      <c r="J36" s="36" t="s">
        <v>61</v>
      </c>
      <c r="K36" s="37" t="s">
        <v>84</v>
      </c>
      <c r="L36" s="70" t="s">
        <v>85</v>
      </c>
      <c r="M36" s="52"/>
      <c r="N36" s="52" t="s">
        <v>44</v>
      </c>
      <c r="O36" s="53" t="s">
        <v>80</v>
      </c>
      <c r="P36" s="41"/>
      <c r="Q36" s="22"/>
      <c r="R36" s="24">
        <f t="shared" si="6"/>
        <v>180</v>
      </c>
      <c r="S36" s="66">
        <f t="shared" si="7"/>
        <v>0.13402455476849146</v>
      </c>
      <c r="T36" s="66">
        <f t="shared" ref="T36:T60" si="8">$L$5+$M$5*(1-EXP(-R36/$N$5))+$O$5*(1-EXP(-R36/$P$5))</f>
        <v>0.18914807958873359</v>
      </c>
      <c r="U36" s="66">
        <f t="shared" si="2"/>
        <v>6.7666000000000004E-2</v>
      </c>
      <c r="V36" s="67">
        <f t="shared" si="3"/>
        <v>0.13122420401666951</v>
      </c>
      <c r="W36" s="67">
        <f t="shared" si="4"/>
        <v>0.19161133022514215</v>
      </c>
      <c r="X36" s="67">
        <f t="shared" si="5"/>
        <v>6.5122200000000005E-2</v>
      </c>
    </row>
    <row r="37" spans="10:24">
      <c r="J37" s="36" t="s">
        <v>64</v>
      </c>
      <c r="K37" s="37" t="s">
        <v>86</v>
      </c>
      <c r="L37" s="70" t="s">
        <v>87</v>
      </c>
      <c r="M37" s="52"/>
      <c r="N37" s="52" t="s">
        <v>77</v>
      </c>
      <c r="O37" s="53" t="s">
        <v>81</v>
      </c>
      <c r="P37" s="41"/>
      <c r="Q37" s="22"/>
      <c r="R37" s="24">
        <f t="shared" si="6"/>
        <v>185</v>
      </c>
      <c r="S37" s="66">
        <f t="shared" si="7"/>
        <v>0.1362578095354354</v>
      </c>
      <c r="T37" s="66">
        <f t="shared" si="8"/>
        <v>0.19199426391159516</v>
      </c>
      <c r="U37" s="66">
        <f t="shared" si="2"/>
        <v>6.9555000000000006E-2</v>
      </c>
      <c r="V37" s="67">
        <f t="shared" si="3"/>
        <v>0.13339163610444638</v>
      </c>
      <c r="W37" s="67">
        <f t="shared" si="4"/>
        <v>0.19456195870407034</v>
      </c>
      <c r="X37" s="67">
        <f t="shared" si="5"/>
        <v>6.6950200000000001E-2</v>
      </c>
    </row>
    <row r="38" spans="10:24">
      <c r="J38" s="36" t="s">
        <v>67</v>
      </c>
      <c r="K38" s="37" t="s">
        <v>88</v>
      </c>
      <c r="L38" s="70" t="s">
        <v>89</v>
      </c>
      <c r="M38" s="52"/>
      <c r="N38" s="52" t="s">
        <v>52</v>
      </c>
      <c r="O38" s="54">
        <v>5.9848400000000001E-5</v>
      </c>
      <c r="P38" s="47"/>
      <c r="Q38" s="28"/>
      <c r="R38" s="24">
        <f t="shared" si="6"/>
        <v>190</v>
      </c>
      <c r="S38" s="66">
        <f t="shared" si="7"/>
        <v>0.13847690774629143</v>
      </c>
      <c r="T38" s="66">
        <f t="shared" si="8"/>
        <v>0.19479136094394695</v>
      </c>
      <c r="U38" s="66">
        <f t="shared" si="2"/>
        <v>7.1443999999999994E-2</v>
      </c>
      <c r="V38" s="67">
        <f t="shared" si="3"/>
        <v>0.13554387349678493</v>
      </c>
      <c r="W38" s="67">
        <f t="shared" si="4"/>
        <v>0.1974621970046247</v>
      </c>
      <c r="X38" s="67">
        <f t="shared" si="5"/>
        <v>6.8778199999999998E-2</v>
      </c>
    </row>
    <row r="39" spans="10:24">
      <c r="J39" s="36" t="s">
        <v>70</v>
      </c>
      <c r="K39" s="37" t="s">
        <v>90</v>
      </c>
      <c r="L39" s="70" t="s">
        <v>91</v>
      </c>
      <c r="M39" s="52"/>
      <c r="N39" s="52" t="s">
        <v>79</v>
      </c>
      <c r="O39" s="53">
        <v>0.99982000000000004</v>
      </c>
      <c r="P39" s="41"/>
      <c r="Q39" s="22"/>
      <c r="R39" s="24">
        <f t="shared" si="6"/>
        <v>195</v>
      </c>
      <c r="S39" s="66">
        <f t="shared" si="7"/>
        <v>0.14068248424528446</v>
      </c>
      <c r="T39" s="66">
        <f t="shared" si="8"/>
        <v>0.19754154995144899</v>
      </c>
      <c r="U39" s="66">
        <f t="shared" si="2"/>
        <v>7.3332999999999995E-2</v>
      </c>
      <c r="V39" s="67">
        <f t="shared" si="3"/>
        <v>0.13768168926271246</v>
      </c>
      <c r="W39" s="67">
        <f t="shared" si="4"/>
        <v>0.20031416335651389</v>
      </c>
      <c r="X39" s="67">
        <f t="shared" si="5"/>
        <v>7.0606199999999994E-2</v>
      </c>
    </row>
    <row r="40" spans="10:24">
      <c r="J40" s="36" t="s">
        <v>73</v>
      </c>
      <c r="K40" s="38">
        <v>3.6720299999999998E-7</v>
      </c>
      <c r="L40" s="71">
        <v>1.1537099999999999E-6</v>
      </c>
      <c r="M40" s="52"/>
      <c r="N40" s="52" t="s">
        <v>53</v>
      </c>
      <c r="O40" s="53">
        <v>0.99963999999999997</v>
      </c>
      <c r="P40" s="41"/>
      <c r="Q40" s="22"/>
      <c r="R40" s="24">
        <f t="shared" si="6"/>
        <v>200</v>
      </c>
      <c r="S40" s="66">
        <f t="shared" si="7"/>
        <v>0.14287510168774262</v>
      </c>
      <c r="T40" s="66">
        <f t="shared" si="8"/>
        <v>0.20024689524563177</v>
      </c>
      <c r="U40" s="66">
        <f t="shared" si="2"/>
        <v>7.5221999999999997E-2</v>
      </c>
      <c r="V40" s="67">
        <f t="shared" si="3"/>
        <v>0.13980577744751216</v>
      </c>
      <c r="W40" s="67">
        <f t="shared" si="4"/>
        <v>0.20311987042065233</v>
      </c>
      <c r="X40" s="67">
        <f t="shared" si="5"/>
        <v>7.2434200000000004E-2</v>
      </c>
    </row>
    <row r="41" spans="10:24">
      <c r="J41" s="36" t="s">
        <v>53</v>
      </c>
      <c r="K41" s="37">
        <v>0.99997000000000003</v>
      </c>
      <c r="L41" s="70">
        <v>0.99992999999999999</v>
      </c>
      <c r="M41" s="52"/>
      <c r="N41" s="52" t="s">
        <v>54</v>
      </c>
      <c r="O41" s="53">
        <v>0.99961</v>
      </c>
      <c r="P41" s="41"/>
      <c r="Q41" s="22"/>
      <c r="R41" s="24">
        <f t="shared" si="6"/>
        <v>205</v>
      </c>
      <c r="S41" s="66">
        <f t="shared" si="7"/>
        <v>0.14505525924443993</v>
      </c>
      <c r="T41" s="66">
        <f t="shared" si="8"/>
        <v>0.20290935234421437</v>
      </c>
      <c r="U41" s="66">
        <f t="shared" si="2"/>
        <v>7.7110999999999999E-2</v>
      </c>
      <c r="V41" s="67">
        <f t="shared" si="3"/>
        <v>0.14191676147627522</v>
      </c>
      <c r="W41" s="67">
        <f t="shared" si="4"/>
        <v>0.2058812306387382</v>
      </c>
      <c r="X41" s="67">
        <f t="shared" si="5"/>
        <v>7.42622E-2</v>
      </c>
    </row>
    <row r="42" spans="10:24" ht="15.75" thickBot="1">
      <c r="J42" s="39" t="s">
        <v>54</v>
      </c>
      <c r="K42" s="40">
        <v>0.99995999999999996</v>
      </c>
      <c r="L42" s="72">
        <v>0.99990999999999997</v>
      </c>
      <c r="M42" s="55"/>
      <c r="N42" s="55"/>
      <c r="O42" s="56"/>
      <c r="P42" s="41"/>
      <c r="Q42" s="22"/>
      <c r="R42" s="24">
        <f t="shared" si="6"/>
        <v>210</v>
      </c>
      <c r="S42" s="66">
        <f t="shared" si="7"/>
        <v>0.14722340025417707</v>
      </c>
      <c r="T42" s="66">
        <f t="shared" si="8"/>
        <v>0.20553077380086326</v>
      </c>
      <c r="U42" s="66">
        <f t="shared" si="2"/>
        <v>7.9000000000000001E-2</v>
      </c>
      <c r="V42" s="67">
        <f t="shared" si="3"/>
        <v>0.14401520166247206</v>
      </c>
      <c r="W42" s="67">
        <f t="shared" si="4"/>
        <v>0.20860006131135081</v>
      </c>
      <c r="X42" s="67">
        <f t="shared" si="5"/>
        <v>7.6090199999999997E-2</v>
      </c>
    </row>
    <row r="43" spans="10:24">
      <c r="R43" s="24">
        <f t="shared" si="6"/>
        <v>215</v>
      </c>
      <c r="S43" s="66">
        <f t="shared" si="7"/>
        <v>0.14937991895169486</v>
      </c>
      <c r="T43" s="66">
        <f t="shared" si="8"/>
        <v>0.20811291472213217</v>
      </c>
      <c r="U43" s="66">
        <f t="shared" si="2"/>
        <v>8.0889000000000003E-2</v>
      </c>
      <c r="V43" s="67">
        <f t="shared" si="3"/>
        <v>0.14610160191686258</v>
      </c>
      <c r="W43" s="67">
        <f t="shared" si="4"/>
        <v>0.21127808941834553</v>
      </c>
      <c r="X43" s="67">
        <f t="shared" si="5"/>
        <v>7.7918199999999993E-2</v>
      </c>
    </row>
    <row r="44" spans="10:24">
      <c r="R44" s="24">
        <f t="shared" si="6"/>
        <v>220</v>
      </c>
      <c r="S44" s="66">
        <f t="shared" si="7"/>
        <v>0.151525166382659</v>
      </c>
      <c r="T44" s="66">
        <f t="shared" si="8"/>
        <v>0.21065743798836975</v>
      </c>
      <c r="U44" s="66">
        <f t="shared" si="2"/>
        <v>8.2778000000000004E-2</v>
      </c>
      <c r="V44" s="67">
        <f t="shared" si="3"/>
        <v>0.14817641574191448</v>
      </c>
      <c r="W44" s="67">
        <f t="shared" si="4"/>
        <v>0.21391695619462678</v>
      </c>
      <c r="X44" s="67">
        <f t="shared" si="5"/>
        <v>7.9746200000000003E-2</v>
      </c>
    </row>
    <row r="45" spans="10:24">
      <c r="R45" s="24">
        <f t="shared" si="6"/>
        <v>225</v>
      </c>
      <c r="S45" s="66">
        <f t="shared" si="7"/>
        <v>0.15365945560395092</v>
      </c>
      <c r="T45" s="66">
        <f t="shared" si="8"/>
        <v>0.21316591919448186</v>
      </c>
      <c r="U45" s="66">
        <f t="shared" si="2"/>
        <v>8.4667000000000006E-2</v>
      </c>
      <c r="V45" s="67">
        <f t="shared" si="3"/>
        <v>0.15024005158782819</v>
      </c>
      <c r="W45" s="67">
        <f t="shared" si="4"/>
        <v>0.21651822147371322</v>
      </c>
      <c r="X45" s="67">
        <f t="shared" si="5"/>
        <v>8.1574199999999999E-2</v>
      </c>
    </row>
    <row r="46" spans="10:24">
      <c r="R46" s="24">
        <f t="shared" si="6"/>
        <v>230</v>
      </c>
      <c r="S46" s="66">
        <f t="shared" si="7"/>
        <v>0.15578306625562793</v>
      </c>
      <c r="T46" s="66">
        <f t="shared" si="8"/>
        <v>0.21563985132558242</v>
      </c>
      <c r="U46" s="66">
        <f t="shared" si="2"/>
        <v>8.6555999999999994E-2</v>
      </c>
      <c r="V46" s="67">
        <f t="shared" si="3"/>
        <v>0.15229287763816066</v>
      </c>
      <c r="W46" s="67">
        <f t="shared" si="4"/>
        <v>0.21908336781088272</v>
      </c>
      <c r="X46" s="67">
        <f t="shared" si="5"/>
        <v>8.3402199999999996E-2</v>
      </c>
    </row>
    <row r="47" spans="10:24">
      <c r="R47" s="24">
        <f t="shared" si="6"/>
        <v>235</v>
      </c>
      <c r="S47" s="66">
        <f t="shared" si="7"/>
        <v>0.15789624858048129</v>
      </c>
      <c r="T47" s="66">
        <f t="shared" si="8"/>
        <v>0.21808064918176068</v>
      </c>
      <c r="U47" s="66">
        <f t="shared" si="2"/>
        <v>8.8444999999999996E-2</v>
      </c>
      <c r="V47" s="67">
        <f t="shared" si="3"/>
        <v>0.1543352260857985</v>
      </c>
      <c r="W47" s="67">
        <f t="shared" si="4"/>
        <v>0.22161380439708273</v>
      </c>
      <c r="X47" s="67">
        <f t="shared" si="5"/>
        <v>8.5230199999999992E-2</v>
      </c>
    </row>
    <row r="48" spans="10:24">
      <c r="R48" s="24">
        <f t="shared" si="6"/>
        <v>240</v>
      </c>
      <c r="S48" s="66">
        <f t="shared" si="7"/>
        <v>0.15999922695794483</v>
      </c>
      <c r="T48" s="66">
        <f t="shared" si="8"/>
        <v>0.22048965356542694</v>
      </c>
      <c r="U48" s="66">
        <f t="shared" si="2"/>
        <v>9.0333999999999998E-2</v>
      </c>
      <c r="V48" s="67">
        <f t="shared" si="3"/>
        <v>0.15636739695356311</v>
      </c>
      <c r="W48" s="67">
        <f t="shared" si="4"/>
        <v>0.2241108707742267</v>
      </c>
      <c r="X48" s="67">
        <f t="shared" si="5"/>
        <v>8.7058200000000002E-2</v>
      </c>
    </row>
    <row r="49" spans="9:24">
      <c r="R49" s="24">
        <f t="shared" si="6"/>
        <v>245</v>
      </c>
      <c r="S49" s="66">
        <f t="shared" si="7"/>
        <v>0.16209220301103947</v>
      </c>
      <c r="T49" s="66">
        <f t="shared" si="8"/>
        <v>0.22286813524398008</v>
      </c>
      <c r="U49" s="66">
        <f t="shared" si="2"/>
        <v>9.2222999999999999E-2</v>
      </c>
      <c r="V49" s="67">
        <f t="shared" si="3"/>
        <v>0.1583896615079457</v>
      </c>
      <c r="W49" s="67">
        <f t="shared" si="4"/>
        <v>0.22657584036195624</v>
      </c>
      <c r="X49" s="67">
        <f t="shared" si="5"/>
        <v>8.8886199999999999E-2</v>
      </c>
    </row>
    <row r="50" spans="9:24">
      <c r="R50" s="24">
        <f t="shared" si="6"/>
        <v>250</v>
      </c>
      <c r="S50" s="66">
        <f t="shared" si="7"/>
        <v>0.16417535833794897</v>
      </c>
      <c r="T50" s="66">
        <f t="shared" si="8"/>
        <v>0.22521729869985263</v>
      </c>
      <c r="U50" s="66">
        <f t="shared" si="2"/>
        <v>9.4112000000000001E-2</v>
      </c>
      <c r="V50" s="67">
        <f t="shared" si="3"/>
        <v>0.16040226530930696</v>
      </c>
      <c r="W50" s="67">
        <f t="shared" si="4"/>
        <v>0.22900992380543891</v>
      </c>
      <c r="X50" s="67">
        <f t="shared" si="5"/>
        <v>9.0714199999999995E-2</v>
      </c>
    </row>
    <row r="51" spans="9:24">
      <c r="R51" s="24">
        <f t="shared" si="6"/>
        <v>255</v>
      </c>
      <c r="S51" s="66">
        <f t="shared" si="7"/>
        <v>0.16624885691358568</v>
      </c>
      <c r="T51" s="66">
        <f t="shared" si="8"/>
        <v>0.22753828567934431</v>
      </c>
      <c r="U51" s="66">
        <f t="shared" si="2"/>
        <v>9.6001000000000003E-2</v>
      </c>
      <c r="V51" s="67">
        <f t="shared" si="3"/>
        <v>0.16240543093725965</v>
      </c>
      <c r="W51" s="67">
        <f t="shared" si="4"/>
        <v>0.23141427215328381</v>
      </c>
      <c r="X51" s="67">
        <f t="shared" si="5"/>
        <v>9.2542200000000005E-2</v>
      </c>
    </row>
    <row r="52" spans="9:24">
      <c r="R52" s="24">
        <f t="shared" si="6"/>
        <v>260</v>
      </c>
      <c r="S52" s="66">
        <f t="shared" si="7"/>
        <v>0.1683128472010261</v>
      </c>
      <c r="T52" s="66">
        <f t="shared" si="8"/>
        <v>0.22983217855104185</v>
      </c>
      <c r="U52" s="66">
        <f t="shared" si="2"/>
        <v>9.7890000000000005E-2</v>
      </c>
      <c r="V52" s="67">
        <f t="shared" si="3"/>
        <v>0.16439936042583003</v>
      </c>
      <c r="W52" s="67">
        <f t="shared" si="4"/>
        <v>0.23378997987419808</v>
      </c>
      <c r="X52" s="67">
        <f t="shared" si="5"/>
        <v>9.4370200000000001E-2</v>
      </c>
    </row>
    <row r="53" spans="9:24">
      <c r="R53" s="24">
        <f t="shared" si="6"/>
        <v>265</v>
      </c>
      <c r="S53" s="66">
        <f t="shared" si="7"/>
        <v>0.17036746400787359</v>
      </c>
      <c r="T53" s="66">
        <f t="shared" si="8"/>
        <v>0.23210000348404425</v>
      </c>
      <c r="U53" s="66">
        <f t="shared" si="2"/>
        <v>9.9779000000000007E-2</v>
      </c>
      <c r="V53" s="67">
        <f t="shared" si="3"/>
        <v>0.16638423743930658</v>
      </c>
      <c r="W53" s="67">
        <f t="shared" si="4"/>
        <v>0.23613808772056866</v>
      </c>
      <c r="X53" s="67">
        <f t="shared" si="5"/>
        <v>9.6198199999999998E-2</v>
      </c>
    </row>
    <row r="54" spans="9:24">
      <c r="R54" s="24">
        <f t="shared" si="6"/>
        <v>270</v>
      </c>
      <c r="S54" s="66">
        <f t="shared" si="7"/>
        <v>0.17241283011837333</v>
      </c>
      <c r="T54" s="66">
        <f t="shared" si="8"/>
        <v>0.23434273345566253</v>
      </c>
      <c r="U54" s="66">
        <f t="shared" si="2"/>
        <v>0.10166799999999999</v>
      </c>
      <c r="V54" s="67">
        <f t="shared" si="3"/>
        <v>0.1683602292163964</v>
      </c>
      <c r="W54" s="67">
        <f t="shared" si="4"/>
        <v>0.23845958544673762</v>
      </c>
      <c r="X54" s="67">
        <f t="shared" si="5"/>
        <v>9.8026199999999994E-2</v>
      </c>
    </row>
    <row r="55" spans="9:24">
      <c r="R55" s="24">
        <f t="shared" si="6"/>
        <v>275</v>
      </c>
      <c r="S55" s="66">
        <f t="shared" si="7"/>
        <v>0.17444905772837577</v>
      </c>
      <c r="T55" s="66">
        <f t="shared" si="8"/>
        <v>0.23656129109774565</v>
      </c>
      <c r="U55" s="66">
        <f t="shared" si="2"/>
        <v>0.103557</v>
      </c>
      <c r="V55" s="67">
        <f t="shared" si="3"/>
        <v>0.17032748830736419</v>
      </c>
      <c r="W55" s="67">
        <f t="shared" si="4"/>
        <v>0.24075541438934783</v>
      </c>
      <c r="X55" s="67">
        <f t="shared" si="5"/>
        <v>9.9854200000000004E-2</v>
      </c>
    </row>
    <row r="56" spans="9:24">
      <c r="R56" s="24">
        <f t="shared" si="6"/>
        <v>280</v>
      </c>
      <c r="S56" s="66">
        <f t="shared" si="7"/>
        <v>0.17647624970697359</v>
      </c>
      <c r="T56" s="66">
        <f t="shared" si="8"/>
        <v>0.2387565513902935</v>
      </c>
      <c r="U56" s="66">
        <f t="shared" si="2"/>
        <v>0.105446</v>
      </c>
      <c r="V56" s="67">
        <f t="shared" si="3"/>
        <v>0.17228615412620288</v>
      </c>
      <c r="W56" s="67">
        <f t="shared" si="4"/>
        <v>0.2430264699167573</v>
      </c>
      <c r="X56" s="67">
        <f t="shared" si="5"/>
        <v>0.1016822</v>
      </c>
    </row>
    <row r="57" spans="9:24">
      <c r="I57" s="27"/>
      <c r="R57" s="24">
        <f t="shared" si="6"/>
        <v>285</v>
      </c>
      <c r="S57" s="66">
        <f t="shared" si="7"/>
        <v>0.17849450070575612</v>
      </c>
      <c r="T57" s="66">
        <f t="shared" si="8"/>
        <v>0.24092934421055037</v>
      </c>
      <c r="U57" s="66">
        <f t="shared" si="2"/>
        <v>0.107335</v>
      </c>
      <c r="V57" s="67">
        <f t="shared" si="3"/>
        <v>0.17423635433753634</v>
      </c>
      <c r="W57" s="67">
        <f t="shared" si="4"/>
        <v>0.24527360375416932</v>
      </c>
      <c r="X57" s="67">
        <f t="shared" si="5"/>
        <v>0.1035102</v>
      </c>
    </row>
    <row r="58" spans="9:24">
      <c r="R58" s="24">
        <f t="shared" si="6"/>
        <v>290</v>
      </c>
      <c r="S58" s="66">
        <f t="shared" si="7"/>
        <v>0.1805038981340947</v>
      </c>
      <c r="T58" s="66">
        <f t="shared" si="8"/>
        <v>0.24308045674533643</v>
      </c>
      <c r="U58" s="66">
        <f t="shared" si="2"/>
        <v>0.109224</v>
      </c>
      <c r="V58" s="67">
        <f t="shared" si="3"/>
        <v>0.17617820609585563</v>
      </c>
      <c r="W58" s="67">
        <f t="shared" si="4"/>
        <v>0.2474976261907848</v>
      </c>
      <c r="X58" s="67">
        <f t="shared" si="5"/>
        <v>0.10533819999999999</v>
      </c>
    </row>
    <row r="59" spans="9:24">
      <c r="M59" s="57"/>
      <c r="R59" s="24">
        <f t="shared" si="6"/>
        <v>295</v>
      </c>
      <c r="S59" s="66">
        <f t="shared" si="7"/>
        <v>0.18250452301664882</v>
      </c>
      <c r="T59" s="66">
        <f t="shared" si="8"/>
        <v>0.24521063577395502</v>
      </c>
      <c r="U59" s="66">
        <f t="shared" si="2"/>
        <v>0.111113</v>
      </c>
      <c r="V59" s="67">
        <f t="shared" si="3"/>
        <v>0.17811181715281621</v>
      </c>
      <c r="W59" s="67">
        <f t="shared" si="4"/>
        <v>0.24969930817496605</v>
      </c>
      <c r="X59" s="67">
        <f t="shared" si="5"/>
        <v>0.1071662</v>
      </c>
    </row>
    <row r="60" spans="9:24">
      <c r="R60" s="24">
        <f t="shared" si="6"/>
        <v>300</v>
      </c>
      <c r="S60" s="66">
        <f t="shared" si="7"/>
        <v>0.1844964507473239</v>
      </c>
      <c r="T60" s="66">
        <f t="shared" si="8"/>
        <v>0.24732058982862254</v>
      </c>
      <c r="U60" s="66">
        <f t="shared" si="2"/>
        <v>0.11300200000000001</v>
      </c>
      <c r="V60" s="67">
        <f t="shared" si="3"/>
        <v>0.18003728684664841</v>
      </c>
      <c r="W60" s="67">
        <f t="shared" si="4"/>
        <v>0.25187938330309456</v>
      </c>
      <c r="X60" s="67">
        <f t="shared" si="5"/>
        <v>0.1089942</v>
      </c>
    </row>
    <row r="61" spans="9:24">
      <c r="T61" s="66"/>
      <c r="U61" s="66"/>
      <c r="V61" s="67"/>
      <c r="X61" s="67"/>
    </row>
    <row r="62" spans="9:24">
      <c r="T62" s="66"/>
      <c r="U62" s="66"/>
      <c r="V62" s="67"/>
      <c r="X62" s="67"/>
    </row>
    <row r="63" spans="9:24">
      <c r="T63" s="66"/>
      <c r="U63" s="66"/>
      <c r="V63" s="67"/>
      <c r="X63" s="67"/>
    </row>
    <row r="64" spans="9:24">
      <c r="T64" s="66"/>
      <c r="U64" s="66"/>
      <c r="V64" s="67"/>
      <c r="X64" s="67"/>
    </row>
    <row r="65" spans="6:24">
      <c r="T65" s="66"/>
      <c r="U65" s="66"/>
      <c r="V65" s="67"/>
      <c r="X65" s="67"/>
    </row>
    <row r="66" spans="6:24">
      <c r="T66" s="66"/>
      <c r="U66" s="66"/>
      <c r="V66" s="67"/>
      <c r="X66" s="67"/>
    </row>
    <row r="67" spans="6:24">
      <c r="T67" s="66"/>
      <c r="U67" s="66"/>
      <c r="V67" s="67"/>
      <c r="X67" s="67"/>
    </row>
    <row r="68" spans="6:24">
      <c r="T68" s="66"/>
      <c r="U68" s="66"/>
      <c r="V68" s="67"/>
      <c r="X68" s="67"/>
    </row>
    <row r="69" spans="6:24">
      <c r="T69" s="66"/>
      <c r="U69" s="66"/>
      <c r="V69" s="67"/>
      <c r="X69" s="67"/>
    </row>
    <row r="70" spans="6:24">
      <c r="T70" s="66"/>
      <c r="U70" s="66"/>
      <c r="V70" s="67"/>
      <c r="X70" s="67"/>
    </row>
    <row r="71" spans="6:24">
      <c r="T71" s="66"/>
      <c r="U71" s="66"/>
      <c r="V71" s="67"/>
      <c r="X71" s="67"/>
    </row>
    <row r="72" spans="6:24">
      <c r="K72" s="1"/>
      <c r="L72" s="42"/>
      <c r="T72" s="66"/>
      <c r="U72" s="66"/>
      <c r="V72" s="67"/>
      <c r="X72" s="67"/>
    </row>
    <row r="73" spans="6:24">
      <c r="T73" s="66"/>
      <c r="U73" s="66"/>
      <c r="V73" s="67"/>
      <c r="X73" s="67"/>
    </row>
    <row r="74" spans="6:24">
      <c r="F74"/>
      <c r="G74"/>
      <c r="H74"/>
      <c r="T74" s="66"/>
      <c r="U74" s="66"/>
      <c r="V74" s="67"/>
      <c r="X74" s="67"/>
    </row>
    <row r="75" spans="6:24">
      <c r="F75"/>
      <c r="G75"/>
      <c r="H75"/>
      <c r="T75" s="66"/>
      <c r="U75" s="66"/>
      <c r="V75" s="67"/>
      <c r="X75" s="67"/>
    </row>
    <row r="76" spans="6:24">
      <c r="F76"/>
      <c r="G76"/>
      <c r="H76"/>
      <c r="T76" s="66"/>
      <c r="U76" s="66"/>
      <c r="V76" s="67"/>
      <c r="X76" s="67"/>
    </row>
    <row r="77" spans="6:24">
      <c r="F77"/>
      <c r="G77"/>
      <c r="H77"/>
      <c r="T77" s="66"/>
      <c r="U77" s="66"/>
      <c r="V77" s="67"/>
      <c r="X77" s="67"/>
    </row>
    <row r="78" spans="6:24">
      <c r="F78"/>
      <c r="G78"/>
      <c r="H78"/>
      <c r="T78" s="66"/>
      <c r="U78" s="66"/>
      <c r="V78" s="67"/>
      <c r="X78" s="67"/>
    </row>
    <row r="79" spans="6:24">
      <c r="T79" s="66"/>
      <c r="U79" s="66"/>
      <c r="V79" s="67"/>
      <c r="X79" s="67"/>
    </row>
    <row r="80" spans="6:24">
      <c r="T80" s="66"/>
      <c r="U80" s="66"/>
      <c r="V80" s="67"/>
      <c r="X80" s="67"/>
    </row>
  </sheetData>
  <mergeCells count="5">
    <mergeCell ref="C2:E2"/>
    <mergeCell ref="F2:H2"/>
    <mergeCell ref="S2:U2"/>
    <mergeCell ref="V2:X2"/>
    <mergeCell ref="R1:X1"/>
  </mergeCells>
  <phoneticPr fontId="7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rigin95.Graph" shapeId="1031" r:id="rId4">
          <objectPr defaultSize="0" r:id="rId5">
            <anchor moveWithCells="1">
              <from>
                <xdr:col>0</xdr:col>
                <xdr:colOff>361950</xdr:colOff>
                <xdr:row>33</xdr:row>
                <xdr:rowOff>9525</xdr:rowOff>
              </from>
              <to>
                <xdr:col>5</xdr:col>
                <xdr:colOff>409575</xdr:colOff>
                <xdr:row>49</xdr:row>
                <xdr:rowOff>133350</xdr:rowOff>
              </to>
            </anchor>
          </objectPr>
        </oleObject>
      </mc:Choice>
      <mc:Fallback>
        <oleObject progId="Origin95.Graph" shapeId="1031" r:id="rId4"/>
      </mc:Fallback>
    </mc:AlternateContent>
    <mc:AlternateContent xmlns:mc="http://schemas.openxmlformats.org/markup-compatibility/2006">
      <mc:Choice Requires="x14">
        <oleObject progId="Origin95.Graph" shapeId="1032" r:id="rId6">
          <objectPr defaultSize="0" r:id="rId7">
            <anchor moveWithCells="1">
              <from>
                <xdr:col>0</xdr:col>
                <xdr:colOff>447675</xdr:colOff>
                <xdr:row>50</xdr:row>
                <xdr:rowOff>19050</xdr:rowOff>
              </from>
              <to>
                <xdr:col>5</xdr:col>
                <xdr:colOff>504825</xdr:colOff>
                <xdr:row>66</xdr:row>
                <xdr:rowOff>152400</xdr:rowOff>
              </to>
            </anchor>
          </objectPr>
        </oleObject>
      </mc:Choice>
      <mc:Fallback>
        <oleObject progId="Origin95.Graph" shapeId="1032" r:id="rId6"/>
      </mc:Fallback>
    </mc:AlternateContent>
    <mc:AlternateContent xmlns:mc="http://schemas.openxmlformats.org/markup-compatibility/2006">
      <mc:Choice Requires="x14">
        <oleObject progId="Origin95.Graph" shapeId="1033" r:id="rId8">
          <objectPr defaultSize="0" r:id="rId9">
            <anchor moveWithCells="1">
              <from>
                <xdr:col>8</xdr:col>
                <xdr:colOff>142875</xdr:colOff>
                <xdr:row>47</xdr:row>
                <xdr:rowOff>0</xdr:rowOff>
              </from>
              <to>
                <xdr:col>11</xdr:col>
                <xdr:colOff>828675</xdr:colOff>
                <xdr:row>63</xdr:row>
                <xdr:rowOff>133350</xdr:rowOff>
              </to>
            </anchor>
          </objectPr>
        </oleObject>
      </mc:Choice>
      <mc:Fallback>
        <oleObject progId="Origin95.Graph" shapeId="1033" r:id="rId8"/>
      </mc:Fallback>
    </mc:AlternateContent>
    <mc:AlternateContent xmlns:mc="http://schemas.openxmlformats.org/markup-compatibility/2006">
      <mc:Choice Requires="x14">
        <oleObject progId="Origin95.Graph" shapeId="1034" r:id="rId10">
          <objectPr defaultSize="0" r:id="rId11">
            <anchor moveWithCells="1">
              <from>
                <xdr:col>11</xdr:col>
                <xdr:colOff>981075</xdr:colOff>
                <xdr:row>47</xdr:row>
                <xdr:rowOff>133350</xdr:rowOff>
              </from>
              <to>
                <xdr:col>15</xdr:col>
                <xdr:colOff>95250</xdr:colOff>
                <xdr:row>64</xdr:row>
                <xdr:rowOff>95250</xdr:rowOff>
              </to>
            </anchor>
          </objectPr>
        </oleObject>
      </mc:Choice>
      <mc:Fallback>
        <oleObject progId="Origin95.Graph" shapeId="1034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80"/>
  <sheetViews>
    <sheetView topLeftCell="A37" zoomScaleNormal="100" workbookViewId="0">
      <selection activeCell="R51" sqref="R51"/>
    </sheetView>
  </sheetViews>
  <sheetFormatPr defaultRowHeight="15"/>
  <cols>
    <col min="2" max="2" width="19.28515625" customWidth="1"/>
    <col min="12" max="12" width="11.85546875" customWidth="1"/>
    <col min="20" max="20" width="15.28515625" style="6" customWidth="1"/>
    <col min="21" max="21" width="12" style="9" customWidth="1"/>
    <col min="23" max="23" width="9.140625" style="13"/>
    <col min="25" max="25" width="14.5703125" customWidth="1"/>
    <col min="37" max="37" width="15.28515625" style="6" customWidth="1"/>
    <col min="38" max="38" width="12" style="9" customWidth="1"/>
    <col min="41" max="41" width="9.140625" style="13"/>
    <col min="43" max="43" width="15" customWidth="1"/>
    <col min="55" max="55" width="15.28515625" style="6" customWidth="1"/>
    <col min="56" max="56" width="12" style="16" customWidth="1"/>
  </cols>
  <sheetData>
    <row r="1" spans="2:56">
      <c r="B1" s="2" t="s">
        <v>4</v>
      </c>
      <c r="C1" s="2"/>
      <c r="D1" s="5" t="s">
        <v>5</v>
      </c>
      <c r="H1" t="s">
        <v>20</v>
      </c>
      <c r="T1" s="6" t="s">
        <v>19</v>
      </c>
      <c r="Y1" s="12" t="s">
        <v>1</v>
      </c>
      <c r="AK1" s="6" t="s">
        <v>19</v>
      </c>
      <c r="AQ1" s="12" t="s">
        <v>0</v>
      </c>
      <c r="BC1" s="6" t="s">
        <v>19</v>
      </c>
    </row>
    <row r="2" spans="2:56">
      <c r="B2" s="12" t="s">
        <v>21</v>
      </c>
      <c r="C2" s="73"/>
      <c r="D2" s="73"/>
      <c r="E2" s="73"/>
      <c r="U2" s="6"/>
      <c r="Y2" s="12" t="s">
        <v>21</v>
      </c>
      <c r="AL2" s="6"/>
      <c r="AQ2" s="12" t="s">
        <v>21</v>
      </c>
    </row>
    <row r="3" spans="2:56">
      <c r="B3" t="s">
        <v>3</v>
      </c>
      <c r="C3" s="3" t="s">
        <v>2</v>
      </c>
      <c r="G3" s="6"/>
      <c r="H3" s="6"/>
      <c r="I3" s="6" t="s">
        <v>9</v>
      </c>
      <c r="J3" s="6"/>
      <c r="K3" s="6"/>
      <c r="L3" s="6"/>
      <c r="T3" s="6" t="s">
        <v>3</v>
      </c>
      <c r="U3" s="9" t="s">
        <v>2</v>
      </c>
      <c r="Y3" t="s">
        <v>3</v>
      </c>
      <c r="Z3" s="3" t="s">
        <v>1</v>
      </c>
      <c r="AA3" s="4"/>
      <c r="AB3" s="4"/>
      <c r="AC3" s="4"/>
      <c r="AK3" s="6" t="s">
        <v>3</v>
      </c>
      <c r="AL3" s="9" t="s">
        <v>1</v>
      </c>
      <c r="AQ3" t="s">
        <v>3</v>
      </c>
      <c r="AR3" s="3" t="s">
        <v>0</v>
      </c>
      <c r="AS3" s="4"/>
      <c r="AT3" s="4"/>
      <c r="AU3" s="4"/>
      <c r="BC3" s="6" t="s">
        <v>3</v>
      </c>
      <c r="BD3" s="16" t="s">
        <v>0</v>
      </c>
    </row>
    <row r="4" spans="2:56">
      <c r="B4">
        <v>31.19012</v>
      </c>
      <c r="C4">
        <v>4.9680000000000002E-2</v>
      </c>
      <c r="G4" s="6"/>
      <c r="H4" s="6"/>
      <c r="I4" s="6" t="s">
        <v>10</v>
      </c>
      <c r="J4" s="6" t="s">
        <v>11</v>
      </c>
      <c r="K4" s="6" t="s">
        <v>12</v>
      </c>
      <c r="L4" s="6"/>
      <c r="T4" s="6">
        <v>20</v>
      </c>
      <c r="U4" s="9">
        <f>$I$5+$J$5*T4+$K$5*T4^2</f>
        <v>4.3109688E-2</v>
      </c>
      <c r="Y4">
        <v>39.838679999999997</v>
      </c>
      <c r="Z4">
        <v>7.3150000000000007E-2</v>
      </c>
      <c r="AK4" s="6">
        <v>20</v>
      </c>
      <c r="AL4" s="9">
        <f>$I$6+$J$6*AK4+$K$6*AK4^2</f>
        <v>5.5665439999999997E-2</v>
      </c>
      <c r="AQ4">
        <v>24.12828</v>
      </c>
      <c r="AR4">
        <v>5.3400000000000001E-3</v>
      </c>
      <c r="BC4" s="6">
        <v>20</v>
      </c>
      <c r="BD4" s="16">
        <f>$I$10+$J$10*BC4</f>
        <v>4.2690000000000002E-3</v>
      </c>
    </row>
    <row r="5" spans="2:56">
      <c r="B5">
        <v>37.602220000000003</v>
      </c>
      <c r="C5">
        <v>5.3900000000000003E-2</v>
      </c>
      <c r="G5" s="6"/>
      <c r="H5" s="6" t="s">
        <v>2</v>
      </c>
      <c r="I5" s="6">
        <v>2.928E-2</v>
      </c>
      <c r="J5" s="10">
        <v>7.0133000000000001E-4</v>
      </c>
      <c r="K5" s="10">
        <v>-4.9228000000000001E-7</v>
      </c>
      <c r="L5" s="10"/>
      <c r="M5" s="1"/>
      <c r="N5" s="1"/>
      <c r="O5" s="1"/>
      <c r="P5" s="1"/>
      <c r="Q5" s="1"/>
      <c r="R5" s="1"/>
      <c r="S5" s="1"/>
      <c r="T5" s="6">
        <f>5+T4</f>
        <v>25</v>
      </c>
      <c r="U5" s="9">
        <f>$I$5+$J$5*T5+$K$5*T5^2</f>
        <v>4.6505575E-2</v>
      </c>
      <c r="Y5">
        <v>48.783110000000001</v>
      </c>
      <c r="Z5">
        <v>8.3779999999999993E-2</v>
      </c>
      <c r="AK5" s="6">
        <f>5+AK4</f>
        <v>25</v>
      </c>
      <c r="AL5" s="9">
        <f t="shared" ref="AL5:AL60" si="0">$I$6+$J$6*AK5+$K$6*AK5^2</f>
        <v>6.0864750000000002E-2</v>
      </c>
      <c r="AQ5">
        <v>27.676220000000001</v>
      </c>
      <c r="AR5">
        <v>6.7600000000000004E-3</v>
      </c>
      <c r="BC5" s="6">
        <f>5+BC4</f>
        <v>25</v>
      </c>
      <c r="BD5" s="16">
        <f t="shared" ref="BD5:BD60" si="1">$I$10+$J$10*BC5</f>
        <v>6.1712500000000005E-3</v>
      </c>
    </row>
    <row r="6" spans="2:56">
      <c r="B6">
        <v>38.12171</v>
      </c>
      <c r="C6">
        <v>5.3179999999999998E-2</v>
      </c>
      <c r="G6" s="6"/>
      <c r="H6" s="6" t="s">
        <v>1</v>
      </c>
      <c r="I6" s="6">
        <v>3.4200000000000001E-2</v>
      </c>
      <c r="J6" s="10">
        <v>1.1000000000000001E-3</v>
      </c>
      <c r="K6" s="10">
        <v>-1.3364E-6</v>
      </c>
      <c r="L6" s="10"/>
      <c r="M6" s="10"/>
      <c r="N6" s="10"/>
      <c r="O6" s="10"/>
      <c r="P6" s="10"/>
      <c r="Q6" s="10"/>
      <c r="R6" s="10"/>
      <c r="S6" s="10"/>
      <c r="T6" s="6">
        <f t="shared" ref="T6:T60" si="2">5+T5</f>
        <v>30</v>
      </c>
      <c r="U6" s="9">
        <f t="shared" ref="U6:U60" si="3">$I$5+$J$5*T6+$K$5*T6^2</f>
        <v>4.9876848000000001E-2</v>
      </c>
      <c r="Y6">
        <v>58.791629999999998</v>
      </c>
      <c r="Z6">
        <v>9.4880000000000006E-2</v>
      </c>
      <c r="AK6" s="6">
        <f t="shared" ref="AK6:AK60" si="4">5+AK5</f>
        <v>30</v>
      </c>
      <c r="AL6" s="9">
        <f t="shared" si="0"/>
        <v>6.5997240000000013E-2</v>
      </c>
      <c r="AQ6">
        <v>31.461549999999999</v>
      </c>
      <c r="AR6">
        <v>8.8900000000000003E-3</v>
      </c>
      <c r="BC6" s="6">
        <f t="shared" ref="BC6:BC60" si="5">5+BC5</f>
        <v>30</v>
      </c>
      <c r="BD6" s="16">
        <f t="shared" si="1"/>
        <v>8.0735000000000008E-3</v>
      </c>
    </row>
    <row r="7" spans="2:56">
      <c r="B7">
        <v>44.682499999999997</v>
      </c>
      <c r="C7">
        <v>5.8599999999999999E-2</v>
      </c>
      <c r="G7" s="6"/>
      <c r="H7" s="6"/>
      <c r="I7" s="6"/>
      <c r="J7" s="6"/>
      <c r="K7" s="6"/>
      <c r="L7" s="6"/>
      <c r="T7" s="6">
        <f t="shared" si="2"/>
        <v>35</v>
      </c>
      <c r="U7" s="9">
        <f t="shared" si="3"/>
        <v>5.3223507000000003E-2</v>
      </c>
      <c r="Y7">
        <v>66.027090000000001</v>
      </c>
      <c r="Z7">
        <v>0.10221</v>
      </c>
      <c r="AK7" s="6">
        <f t="shared" si="4"/>
        <v>35</v>
      </c>
      <c r="AL7" s="9">
        <f t="shared" si="0"/>
        <v>7.1062910000000007E-2</v>
      </c>
      <c r="AQ7">
        <v>35.126899999999999</v>
      </c>
      <c r="AR7">
        <v>1.03E-2</v>
      </c>
      <c r="BC7" s="6">
        <f t="shared" si="5"/>
        <v>35</v>
      </c>
      <c r="BD7" s="16">
        <f t="shared" si="1"/>
        <v>9.9757499999999985E-3</v>
      </c>
    </row>
    <row r="8" spans="2:56">
      <c r="B8">
        <v>44.7166</v>
      </c>
      <c r="C8">
        <v>6.0229999999999999E-2</v>
      </c>
      <c r="G8" s="6"/>
      <c r="H8" s="6"/>
      <c r="I8" s="6" t="s">
        <v>18</v>
      </c>
      <c r="J8" s="6"/>
      <c r="K8" s="6"/>
      <c r="L8" s="6"/>
      <c r="T8" s="6">
        <f t="shared" si="2"/>
        <v>40</v>
      </c>
      <c r="U8" s="9">
        <f>$I$5+$J$5*T8+$K$5*T8^2</f>
        <v>5.6545551999999999E-2</v>
      </c>
      <c r="Y8">
        <v>72.981070000000003</v>
      </c>
      <c r="Z8">
        <v>0.10788</v>
      </c>
      <c r="AK8" s="6">
        <f t="shared" si="4"/>
        <v>40</v>
      </c>
      <c r="AL8" s="9">
        <f t="shared" si="0"/>
        <v>7.6061760000000006E-2</v>
      </c>
      <c r="AQ8">
        <v>40.292119999999997</v>
      </c>
      <c r="AR8">
        <v>1.29E-2</v>
      </c>
      <c r="BC8" s="6">
        <f t="shared" si="5"/>
        <v>40</v>
      </c>
      <c r="BD8" s="16">
        <f t="shared" si="1"/>
        <v>1.1878E-2</v>
      </c>
    </row>
    <row r="9" spans="2:56">
      <c r="B9">
        <v>51.038789999999999</v>
      </c>
      <c r="C9">
        <v>6.5379999999999994E-2</v>
      </c>
      <c r="G9" s="6"/>
      <c r="H9" s="6"/>
      <c r="I9" s="6" t="s">
        <v>10</v>
      </c>
      <c r="J9" s="6" t="s">
        <v>11</v>
      </c>
      <c r="K9" s="6"/>
      <c r="L9" s="6"/>
      <c r="T9" s="6">
        <f t="shared" si="2"/>
        <v>45</v>
      </c>
      <c r="U9" s="9">
        <f t="shared" si="3"/>
        <v>5.9842983000000002E-2</v>
      </c>
      <c r="Y9">
        <v>80.118570000000005</v>
      </c>
      <c r="Z9">
        <v>0.11591</v>
      </c>
      <c r="AK9" s="6">
        <f t="shared" si="4"/>
        <v>45</v>
      </c>
      <c r="AL9" s="9">
        <f t="shared" si="0"/>
        <v>8.0993789999999996E-2</v>
      </c>
      <c r="AQ9">
        <v>45.290790000000001</v>
      </c>
      <c r="AR9">
        <v>1.4319999999999999E-2</v>
      </c>
      <c r="BC9" s="6">
        <f t="shared" si="5"/>
        <v>45</v>
      </c>
      <c r="BD9" s="16">
        <f t="shared" si="1"/>
        <v>1.3780250000000001E-2</v>
      </c>
    </row>
    <row r="10" spans="2:56">
      <c r="B10">
        <v>51.214060000000003</v>
      </c>
      <c r="C10">
        <v>6.3769999999999993E-2</v>
      </c>
      <c r="G10" s="6"/>
      <c r="H10" s="6" t="s">
        <v>0</v>
      </c>
      <c r="I10" s="6">
        <v>-3.3400000000000001E-3</v>
      </c>
      <c r="J10" s="10">
        <v>3.8045E-4</v>
      </c>
      <c r="K10" s="6"/>
      <c r="L10" s="6"/>
      <c r="T10" s="6">
        <f t="shared" si="2"/>
        <v>50</v>
      </c>
      <c r="U10" s="9">
        <f t="shared" si="3"/>
        <v>6.31158E-2</v>
      </c>
      <c r="Y10">
        <v>87.954120000000003</v>
      </c>
      <c r="Z10">
        <v>0.12157999999999999</v>
      </c>
      <c r="AK10" s="6">
        <f t="shared" si="4"/>
        <v>50</v>
      </c>
      <c r="AL10" s="9">
        <f t="shared" si="0"/>
        <v>8.5859000000000005E-2</v>
      </c>
      <c r="AQ10">
        <v>50.909599999999998</v>
      </c>
      <c r="AR10">
        <v>1.5740000000000001E-2</v>
      </c>
      <c r="BC10" s="6">
        <f t="shared" si="5"/>
        <v>50</v>
      </c>
      <c r="BD10" s="16">
        <f t="shared" si="1"/>
        <v>1.5682500000000002E-2</v>
      </c>
    </row>
    <row r="11" spans="2:56">
      <c r="B11">
        <v>59.192050000000002</v>
      </c>
      <c r="C11">
        <v>7.1239999999999998E-2</v>
      </c>
      <c r="G11" s="6"/>
      <c r="H11" s="6"/>
      <c r="I11" s="6"/>
      <c r="J11" s="6"/>
      <c r="K11" s="6"/>
      <c r="L11" s="6"/>
      <c r="T11" s="6">
        <f t="shared" si="2"/>
        <v>55</v>
      </c>
      <c r="U11" s="9">
        <f t="shared" si="3"/>
        <v>6.6364003000000005E-2</v>
      </c>
      <c r="Y11">
        <v>95.029970000000006</v>
      </c>
      <c r="Z11">
        <v>0.12795999999999999</v>
      </c>
      <c r="AK11" s="6">
        <f t="shared" si="4"/>
        <v>55</v>
      </c>
      <c r="AL11" s="9">
        <f t="shared" si="0"/>
        <v>9.0657390000000004E-2</v>
      </c>
      <c r="AQ11">
        <v>56.078830000000004</v>
      </c>
      <c r="AR11">
        <v>1.8329999999999999E-2</v>
      </c>
      <c r="BC11" s="6">
        <f t="shared" si="5"/>
        <v>55</v>
      </c>
      <c r="BD11" s="16">
        <f t="shared" si="1"/>
        <v>1.758475E-2</v>
      </c>
    </row>
    <row r="12" spans="2:56">
      <c r="B12">
        <v>60.975270000000002</v>
      </c>
      <c r="C12">
        <v>7.0129999999999998E-2</v>
      </c>
      <c r="T12" s="6">
        <f t="shared" si="2"/>
        <v>60</v>
      </c>
      <c r="U12" s="9">
        <f>$I$5+$J$5*T12+$K$5*T12^2</f>
        <v>6.9587592000000004E-2</v>
      </c>
      <c r="Y12">
        <v>100.36479</v>
      </c>
      <c r="Z12">
        <v>0.13127</v>
      </c>
      <c r="AK12" s="6">
        <f t="shared" si="4"/>
        <v>60</v>
      </c>
      <c r="AL12" s="9">
        <f t="shared" si="0"/>
        <v>9.5388960000000009E-2</v>
      </c>
      <c r="AQ12">
        <v>66.084559999999996</v>
      </c>
      <c r="AR12">
        <v>2.188E-2</v>
      </c>
      <c r="BC12" s="6">
        <f t="shared" si="5"/>
        <v>60</v>
      </c>
      <c r="BD12" s="16">
        <f t="shared" si="1"/>
        <v>1.9487000000000001E-2</v>
      </c>
    </row>
    <row r="13" spans="2:56">
      <c r="B13">
        <v>67.560839999999999</v>
      </c>
      <c r="C13">
        <v>7.5929999999999997E-2</v>
      </c>
      <c r="T13" s="6">
        <f t="shared" si="2"/>
        <v>65</v>
      </c>
      <c r="U13" s="9">
        <f t="shared" si="3"/>
        <v>7.2786566999999996E-2</v>
      </c>
      <c r="Y13">
        <v>103.61400999999999</v>
      </c>
      <c r="Z13">
        <v>0.13528999999999999</v>
      </c>
      <c r="AK13" s="6">
        <f t="shared" si="4"/>
        <v>65</v>
      </c>
      <c r="AL13" s="9">
        <f t="shared" si="0"/>
        <v>0.10005371000000002</v>
      </c>
      <c r="AQ13">
        <v>76.14367</v>
      </c>
      <c r="AR13">
        <v>2.589E-2</v>
      </c>
      <c r="BC13" s="6">
        <f t="shared" si="5"/>
        <v>65</v>
      </c>
      <c r="BD13" s="16">
        <f t="shared" si="1"/>
        <v>2.1389250000000002E-2</v>
      </c>
    </row>
    <row r="14" spans="2:56">
      <c r="B14">
        <v>76.937219999999996</v>
      </c>
      <c r="C14">
        <v>8.1320000000000003E-2</v>
      </c>
      <c r="T14" s="6">
        <f t="shared" si="2"/>
        <v>70</v>
      </c>
      <c r="U14" s="9">
        <f t="shared" si="3"/>
        <v>7.5960927999999997E-2</v>
      </c>
      <c r="Y14">
        <v>112.71664</v>
      </c>
      <c r="Z14">
        <v>0.14238000000000001</v>
      </c>
      <c r="AK14" s="6">
        <f t="shared" si="4"/>
        <v>70</v>
      </c>
      <c r="AL14" s="9">
        <f t="shared" si="0"/>
        <v>0.10465163999999999</v>
      </c>
      <c r="AQ14">
        <v>85.590109999999996</v>
      </c>
      <c r="AR14">
        <v>2.9909999999999999E-2</v>
      </c>
      <c r="BC14" s="6">
        <f t="shared" si="5"/>
        <v>70</v>
      </c>
      <c r="BD14" s="16">
        <f t="shared" si="1"/>
        <v>2.32915E-2</v>
      </c>
    </row>
    <row r="15" spans="2:56">
      <c r="B15">
        <v>88.191100000000006</v>
      </c>
      <c r="C15">
        <v>8.5889999999999994E-2</v>
      </c>
      <c r="T15" s="6">
        <f t="shared" si="2"/>
        <v>75</v>
      </c>
      <c r="U15" s="9">
        <f t="shared" si="3"/>
        <v>7.9110675000000005E-2</v>
      </c>
      <c r="Y15">
        <v>120.95598</v>
      </c>
      <c r="Z15">
        <v>0.14804999999999999</v>
      </c>
      <c r="AK15" s="6">
        <f t="shared" si="4"/>
        <v>75</v>
      </c>
      <c r="AL15" s="9">
        <f t="shared" si="0"/>
        <v>0.10918275</v>
      </c>
      <c r="AQ15">
        <v>97.515519999999995</v>
      </c>
      <c r="AR15">
        <v>3.3450000000000001E-2</v>
      </c>
      <c r="BC15" s="6">
        <f t="shared" si="5"/>
        <v>75</v>
      </c>
      <c r="BD15" s="16">
        <f t="shared" si="1"/>
        <v>2.5193750000000001E-2</v>
      </c>
    </row>
    <row r="16" spans="2:56">
      <c r="B16">
        <v>100.0022</v>
      </c>
      <c r="C16">
        <v>9.5390000000000003E-2</v>
      </c>
      <c r="T16" s="6">
        <f t="shared" si="2"/>
        <v>80</v>
      </c>
      <c r="U16" s="9">
        <f t="shared" si="3"/>
        <v>8.2235808000000007E-2</v>
      </c>
      <c r="Y16">
        <v>130.68682000000001</v>
      </c>
      <c r="Z16">
        <v>0.15608</v>
      </c>
      <c r="AK16" s="6">
        <f t="shared" si="4"/>
        <v>80</v>
      </c>
      <c r="AL16" s="9">
        <f t="shared" si="0"/>
        <v>0.11364704</v>
      </c>
      <c r="AQ16">
        <v>111.60338</v>
      </c>
      <c r="AR16">
        <v>3.959E-2</v>
      </c>
      <c r="BC16" s="6">
        <f t="shared" si="5"/>
        <v>80</v>
      </c>
      <c r="BD16" s="16">
        <f t="shared" si="1"/>
        <v>2.7096000000000002E-2</v>
      </c>
    </row>
    <row r="17" spans="2:56">
      <c r="B17">
        <v>108.3095</v>
      </c>
      <c r="C17">
        <v>0.10054</v>
      </c>
      <c r="T17" s="6">
        <f t="shared" si="2"/>
        <v>85</v>
      </c>
      <c r="U17" s="9">
        <f t="shared" si="3"/>
        <v>8.5336327000000003E-2</v>
      </c>
      <c r="Y17">
        <v>141.20049</v>
      </c>
      <c r="Z17">
        <v>0.16341</v>
      </c>
      <c r="AK17" s="6">
        <f t="shared" si="4"/>
        <v>85</v>
      </c>
      <c r="AL17" s="9">
        <f t="shared" si="0"/>
        <v>0.11804451000000001</v>
      </c>
      <c r="AQ17">
        <v>127.15326</v>
      </c>
      <c r="AR17">
        <v>4.2900000000000001E-2</v>
      </c>
      <c r="BC17" s="6">
        <f t="shared" si="5"/>
        <v>85</v>
      </c>
      <c r="BD17" s="16">
        <f t="shared" si="1"/>
        <v>2.899825E-2</v>
      </c>
    </row>
    <row r="18" spans="2:56">
      <c r="B18">
        <v>120.01224999999999</v>
      </c>
      <c r="C18">
        <v>0.10781</v>
      </c>
      <c r="T18" s="6">
        <f t="shared" si="2"/>
        <v>90</v>
      </c>
      <c r="U18" s="9">
        <f t="shared" si="3"/>
        <v>8.8412232000000007E-2</v>
      </c>
      <c r="Y18">
        <v>156.07175000000001</v>
      </c>
      <c r="Z18">
        <v>0.17215</v>
      </c>
      <c r="AK18" s="6">
        <f t="shared" si="4"/>
        <v>90</v>
      </c>
      <c r="AL18" s="9">
        <f t="shared" si="0"/>
        <v>0.12237516000000001</v>
      </c>
      <c r="AQ18">
        <v>140.37943000000001</v>
      </c>
      <c r="AR18">
        <v>4.9750000000000003E-2</v>
      </c>
      <c r="BC18" s="6">
        <f t="shared" si="5"/>
        <v>90</v>
      </c>
      <c r="BD18" s="16">
        <f t="shared" si="1"/>
        <v>3.0900500000000001E-2</v>
      </c>
    </row>
    <row r="19" spans="2:56">
      <c r="B19">
        <v>126.41844</v>
      </c>
      <c r="C19">
        <v>0.10919</v>
      </c>
      <c r="T19" s="6">
        <f t="shared" si="2"/>
        <v>95</v>
      </c>
      <c r="U19" s="9">
        <f t="shared" si="3"/>
        <v>9.1463523000000005E-2</v>
      </c>
      <c r="Y19">
        <v>167.48025999999999</v>
      </c>
      <c r="Z19">
        <v>0.18113000000000001</v>
      </c>
      <c r="AK19" s="6">
        <f t="shared" si="4"/>
        <v>95</v>
      </c>
      <c r="AL19" s="9">
        <f t="shared" si="0"/>
        <v>0.12663899000000001</v>
      </c>
      <c r="AQ19">
        <v>156.73396</v>
      </c>
      <c r="AR19">
        <v>5.518E-2</v>
      </c>
      <c r="BC19" s="6">
        <f t="shared" si="5"/>
        <v>95</v>
      </c>
      <c r="BD19" s="16">
        <f t="shared" si="1"/>
        <v>3.2802749999999999E-2</v>
      </c>
    </row>
    <row r="20" spans="2:56">
      <c r="B20">
        <v>133.28301999999999</v>
      </c>
      <c r="C20">
        <v>0.11508</v>
      </c>
      <c r="T20" s="6">
        <f t="shared" si="2"/>
        <v>100</v>
      </c>
      <c r="U20" s="9">
        <f t="shared" si="3"/>
        <v>9.4490199999999996E-2</v>
      </c>
      <c r="Y20">
        <v>189.38055</v>
      </c>
      <c r="Z20">
        <v>0.19317999999999999</v>
      </c>
      <c r="AK20" s="6">
        <f t="shared" si="4"/>
        <v>100</v>
      </c>
      <c r="AL20" s="9">
        <f t="shared" si="0"/>
        <v>0.13083600000000001</v>
      </c>
      <c r="AQ20">
        <v>166.92117999999999</v>
      </c>
      <c r="AR20">
        <v>6.0139999999999999E-2</v>
      </c>
      <c r="BC20" s="6">
        <f t="shared" si="5"/>
        <v>100</v>
      </c>
      <c r="BD20" s="16">
        <f t="shared" si="1"/>
        <v>3.4705E-2</v>
      </c>
    </row>
    <row r="21" spans="2:56">
      <c r="B21">
        <v>148.50699</v>
      </c>
      <c r="C21">
        <v>0.12096</v>
      </c>
      <c r="T21" s="6">
        <f t="shared" si="2"/>
        <v>105</v>
      </c>
      <c r="U21" s="9">
        <f t="shared" si="3"/>
        <v>9.7492262999999996E-2</v>
      </c>
      <c r="Y21">
        <v>200.01204000000001</v>
      </c>
      <c r="Z21">
        <v>0.20191999999999999</v>
      </c>
      <c r="AK21" s="6">
        <f t="shared" si="4"/>
        <v>105</v>
      </c>
      <c r="AL21" s="9">
        <f t="shared" si="0"/>
        <v>0.13496618999999999</v>
      </c>
      <c r="AQ21">
        <v>178.17080000000001</v>
      </c>
      <c r="AR21">
        <v>6.5570000000000003E-2</v>
      </c>
      <c r="BC21" s="6">
        <f t="shared" si="5"/>
        <v>105</v>
      </c>
      <c r="BD21" s="16">
        <f t="shared" si="1"/>
        <v>3.6607250000000001E-2</v>
      </c>
    </row>
    <row r="22" spans="2:56">
      <c r="B22">
        <v>149.03719000000001</v>
      </c>
      <c r="C22">
        <v>0.12328</v>
      </c>
      <c r="T22" s="6">
        <f t="shared" si="2"/>
        <v>110</v>
      </c>
      <c r="U22" s="9">
        <f t="shared" si="3"/>
        <v>0.100469712</v>
      </c>
      <c r="Y22">
        <v>216.10289</v>
      </c>
      <c r="Z22">
        <v>0.20854</v>
      </c>
      <c r="AK22" s="6">
        <f t="shared" si="4"/>
        <v>110</v>
      </c>
      <c r="AL22" s="9">
        <f t="shared" si="0"/>
        <v>0.13902956</v>
      </c>
      <c r="AQ22">
        <v>188.89976999999999</v>
      </c>
      <c r="AR22">
        <v>6.794E-2</v>
      </c>
      <c r="BC22" s="6">
        <f t="shared" si="5"/>
        <v>110</v>
      </c>
      <c r="BD22" s="16">
        <f t="shared" si="1"/>
        <v>3.8509499999999995E-2</v>
      </c>
    </row>
    <row r="23" spans="2:56">
      <c r="B23">
        <v>164.38919999999999</v>
      </c>
      <c r="C23">
        <v>0.13078000000000001</v>
      </c>
      <c r="T23" s="6">
        <f t="shared" si="2"/>
        <v>115</v>
      </c>
      <c r="U23" s="9">
        <f t="shared" si="3"/>
        <v>0.103422547</v>
      </c>
      <c r="Y23">
        <v>246.59585000000001</v>
      </c>
      <c r="Z23">
        <v>0.22531000000000001</v>
      </c>
      <c r="AK23" s="6">
        <f t="shared" si="4"/>
        <v>115</v>
      </c>
      <c r="AL23" s="9">
        <f t="shared" si="0"/>
        <v>0.14302611000000001</v>
      </c>
      <c r="AQ23">
        <v>200.2748</v>
      </c>
      <c r="AR23">
        <v>7.2900000000000006E-2</v>
      </c>
      <c r="BC23" s="6">
        <f t="shared" si="5"/>
        <v>115</v>
      </c>
      <c r="BD23" s="16">
        <f t="shared" si="1"/>
        <v>4.0411749999999996E-2</v>
      </c>
    </row>
    <row r="24" spans="2:56">
      <c r="B24">
        <v>176.41684000000001</v>
      </c>
      <c r="C24">
        <v>0.13531000000000001</v>
      </c>
      <c r="T24" s="6">
        <f t="shared" si="2"/>
        <v>120</v>
      </c>
      <c r="U24" s="9">
        <f t="shared" si="3"/>
        <v>0.106350768</v>
      </c>
      <c r="Y24">
        <v>273.18838</v>
      </c>
      <c r="Z24">
        <v>0.23735999999999999</v>
      </c>
      <c r="AK24" s="6">
        <f t="shared" si="4"/>
        <v>120</v>
      </c>
      <c r="AL24" s="9">
        <f t="shared" si="0"/>
        <v>0.14695584</v>
      </c>
      <c r="AQ24">
        <v>219.62011999999999</v>
      </c>
      <c r="AR24">
        <v>7.9750000000000001E-2</v>
      </c>
      <c r="BC24" s="6">
        <f t="shared" si="5"/>
        <v>120</v>
      </c>
      <c r="BD24" s="16">
        <f t="shared" si="1"/>
        <v>4.2313999999999997E-2</v>
      </c>
    </row>
    <row r="25" spans="2:56">
      <c r="B25">
        <v>182.98382000000001</v>
      </c>
      <c r="C25">
        <v>0.14086000000000001</v>
      </c>
      <c r="T25" s="6">
        <f t="shared" si="2"/>
        <v>125</v>
      </c>
      <c r="U25" s="9">
        <f t="shared" si="3"/>
        <v>0.109254375</v>
      </c>
      <c r="AK25" s="6">
        <f t="shared" si="4"/>
        <v>125</v>
      </c>
      <c r="AL25" s="9">
        <f t="shared" si="0"/>
        <v>0.15081875000000003</v>
      </c>
      <c r="AQ25">
        <v>237.07230999999999</v>
      </c>
      <c r="AR25">
        <v>8.7300000000000003E-2</v>
      </c>
      <c r="BC25" s="6">
        <f t="shared" si="5"/>
        <v>125</v>
      </c>
      <c r="BD25" s="16">
        <f t="shared" si="1"/>
        <v>4.4216249999999999E-2</v>
      </c>
    </row>
    <row r="26" spans="2:56">
      <c r="B26">
        <v>200.00023999999999</v>
      </c>
      <c r="C26">
        <v>0.15001</v>
      </c>
      <c r="T26" s="6">
        <f t="shared" si="2"/>
        <v>130</v>
      </c>
      <c r="U26" s="9">
        <f t="shared" si="3"/>
        <v>0.112133368</v>
      </c>
      <c r="AK26" s="6">
        <f t="shared" si="4"/>
        <v>130</v>
      </c>
      <c r="AL26" s="9">
        <f t="shared" si="0"/>
        <v>0.15461484000000003</v>
      </c>
      <c r="AQ26">
        <v>270.10397999999998</v>
      </c>
      <c r="AR26">
        <v>0.10029</v>
      </c>
      <c r="BC26" s="6">
        <f t="shared" si="5"/>
        <v>130</v>
      </c>
      <c r="BD26" s="16">
        <f t="shared" si="1"/>
        <v>4.61185E-2</v>
      </c>
    </row>
    <row r="27" spans="2:56">
      <c r="B27">
        <v>207.24139</v>
      </c>
      <c r="C27">
        <v>0.15225</v>
      </c>
      <c r="T27" s="6">
        <f t="shared" si="2"/>
        <v>135</v>
      </c>
      <c r="U27" s="9">
        <f t="shared" si="3"/>
        <v>0.114987747</v>
      </c>
      <c r="AK27" s="6">
        <f t="shared" si="4"/>
        <v>135</v>
      </c>
      <c r="AL27" s="9">
        <f t="shared" si="0"/>
        <v>0.15834411000000004</v>
      </c>
      <c r="BC27" s="6">
        <f t="shared" si="5"/>
        <v>135</v>
      </c>
      <c r="BD27" s="16">
        <f t="shared" si="1"/>
        <v>4.8020750000000001E-2</v>
      </c>
    </row>
    <row r="28" spans="2:56">
      <c r="B28">
        <v>216.61451</v>
      </c>
      <c r="C28">
        <v>0.15820999999999999</v>
      </c>
      <c r="T28" s="6">
        <f t="shared" si="2"/>
        <v>140</v>
      </c>
      <c r="U28" s="9">
        <f t="shared" si="3"/>
        <v>0.117817512</v>
      </c>
      <c r="AK28" s="6">
        <f t="shared" si="4"/>
        <v>140</v>
      </c>
      <c r="AL28" s="9">
        <f t="shared" si="0"/>
        <v>0.16200655999999999</v>
      </c>
      <c r="BC28" s="6">
        <f t="shared" si="5"/>
        <v>140</v>
      </c>
      <c r="BD28" s="16">
        <f t="shared" si="1"/>
        <v>4.9922999999999995E-2</v>
      </c>
    </row>
    <row r="29" spans="2:56">
      <c r="B29">
        <v>234.60893999999999</v>
      </c>
      <c r="C29">
        <v>0.16782</v>
      </c>
      <c r="T29" s="6">
        <f t="shared" si="2"/>
        <v>145</v>
      </c>
      <c r="U29" s="9">
        <f t="shared" si="3"/>
        <v>0.120622663</v>
      </c>
      <c r="AK29" s="6">
        <f t="shared" si="4"/>
        <v>145</v>
      </c>
      <c r="AL29" s="9">
        <f t="shared" si="0"/>
        <v>0.16560219000000001</v>
      </c>
      <c r="BC29" s="6">
        <f t="shared" si="5"/>
        <v>145</v>
      </c>
      <c r="BD29" s="16">
        <f t="shared" si="1"/>
        <v>5.1825249999999996E-2</v>
      </c>
    </row>
    <row r="30" spans="2:56">
      <c r="B30">
        <v>254.09819999999999</v>
      </c>
      <c r="C30">
        <v>0.17602999999999999</v>
      </c>
      <c r="T30" s="6">
        <f t="shared" si="2"/>
        <v>150</v>
      </c>
      <c r="U30" s="9">
        <f t="shared" si="3"/>
        <v>0.1234032</v>
      </c>
      <c r="AK30" s="6">
        <f t="shared" si="4"/>
        <v>150</v>
      </c>
      <c r="AL30" s="9">
        <f t="shared" si="0"/>
        <v>0.169131</v>
      </c>
      <c r="BC30" s="6">
        <f t="shared" si="5"/>
        <v>150</v>
      </c>
      <c r="BD30" s="16">
        <f t="shared" si="1"/>
        <v>5.3727499999999997E-2</v>
      </c>
    </row>
    <row r="31" spans="2:56">
      <c r="B31">
        <v>278.99718000000001</v>
      </c>
      <c r="C31">
        <v>0.18704000000000001</v>
      </c>
      <c r="T31" s="6">
        <f t="shared" si="2"/>
        <v>155</v>
      </c>
      <c r="U31" s="9">
        <f t="shared" si="3"/>
        <v>0.12615912300000001</v>
      </c>
      <c r="AK31" s="6">
        <f t="shared" si="4"/>
        <v>155</v>
      </c>
      <c r="AL31" s="9">
        <f t="shared" si="0"/>
        <v>0.17259299000000003</v>
      </c>
      <c r="BC31" s="6">
        <f t="shared" si="5"/>
        <v>155</v>
      </c>
      <c r="BD31" s="16">
        <f t="shared" si="1"/>
        <v>5.5629749999999999E-2</v>
      </c>
    </row>
    <row r="32" spans="2:56">
      <c r="T32" s="6">
        <f t="shared" si="2"/>
        <v>160</v>
      </c>
      <c r="U32" s="9">
        <f t="shared" si="3"/>
        <v>0.128890432</v>
      </c>
      <c r="AK32" s="6">
        <f t="shared" si="4"/>
        <v>160</v>
      </c>
      <c r="AL32" s="9">
        <f t="shared" si="0"/>
        <v>0.17598816000000003</v>
      </c>
      <c r="BC32" s="6">
        <f t="shared" si="5"/>
        <v>160</v>
      </c>
      <c r="BD32" s="16">
        <f t="shared" si="1"/>
        <v>5.7532E-2</v>
      </c>
    </row>
    <row r="33" spans="2:56">
      <c r="T33" s="6">
        <f t="shared" si="2"/>
        <v>165</v>
      </c>
      <c r="U33" s="9">
        <f t="shared" si="3"/>
        <v>0.13159712700000001</v>
      </c>
      <c r="AK33" s="6">
        <f t="shared" si="4"/>
        <v>165</v>
      </c>
      <c r="AL33" s="9">
        <f t="shared" si="0"/>
        <v>0.17931651000000004</v>
      </c>
      <c r="BC33" s="6">
        <f t="shared" si="5"/>
        <v>165</v>
      </c>
      <c r="BD33" s="16">
        <f t="shared" si="1"/>
        <v>5.9434250000000001E-2</v>
      </c>
    </row>
    <row r="34" spans="2:56">
      <c r="B34" t="s">
        <v>22</v>
      </c>
      <c r="F34" s="14" t="s">
        <v>26</v>
      </c>
      <c r="I34" t="s">
        <v>23</v>
      </c>
      <c r="T34" s="6">
        <f t="shared" si="2"/>
        <v>170</v>
      </c>
      <c r="U34" s="9">
        <f t="shared" si="3"/>
        <v>0.13427920800000001</v>
      </c>
      <c r="Y34" t="s">
        <v>22</v>
      </c>
      <c r="AE34" t="s">
        <v>23</v>
      </c>
      <c r="AK34" s="6">
        <f t="shared" si="4"/>
        <v>170</v>
      </c>
      <c r="AL34" s="9">
        <f t="shared" si="0"/>
        <v>0.18257804</v>
      </c>
      <c r="AQ34" t="s">
        <v>22</v>
      </c>
      <c r="AW34" t="s">
        <v>23</v>
      </c>
      <c r="BC34" s="6">
        <f t="shared" si="5"/>
        <v>170</v>
      </c>
      <c r="BD34" s="16">
        <f t="shared" si="1"/>
        <v>6.1336499999999995E-2</v>
      </c>
    </row>
    <row r="35" spans="2:56">
      <c r="B35" t="s">
        <v>3</v>
      </c>
      <c r="C35" s="14" t="s">
        <v>25</v>
      </c>
      <c r="D35" t="s">
        <v>24</v>
      </c>
      <c r="E35" s="14" t="s">
        <v>27</v>
      </c>
      <c r="F35" s="14" t="s">
        <v>28</v>
      </c>
      <c r="I35" t="s">
        <v>3</v>
      </c>
      <c r="J35" s="14" t="s">
        <v>25</v>
      </c>
      <c r="K35" t="s">
        <v>24</v>
      </c>
      <c r="L35" s="14" t="s">
        <v>27</v>
      </c>
      <c r="M35" s="14" t="s">
        <v>28</v>
      </c>
      <c r="N35" s="14"/>
      <c r="O35" t="s">
        <v>3</v>
      </c>
      <c r="P35" s="14" t="s">
        <v>25</v>
      </c>
      <c r="Q35" t="s">
        <v>24</v>
      </c>
      <c r="R35" s="14" t="s">
        <v>27</v>
      </c>
      <c r="S35" s="14" t="s">
        <v>28</v>
      </c>
      <c r="T35" s="6">
        <f t="shared" si="2"/>
        <v>175</v>
      </c>
      <c r="U35" s="9">
        <f t="shared" si="3"/>
        <v>0.13693667500000001</v>
      </c>
      <c r="Y35" t="s">
        <v>3</v>
      </c>
      <c r="Z35" s="14" t="s">
        <v>25</v>
      </c>
      <c r="AA35" t="s">
        <v>24</v>
      </c>
      <c r="AB35" s="14" t="s">
        <v>27</v>
      </c>
      <c r="AC35" s="14" t="s">
        <v>28</v>
      </c>
      <c r="AE35" t="s">
        <v>3</v>
      </c>
      <c r="AF35" s="14" t="s">
        <v>25</v>
      </c>
      <c r="AG35" t="s">
        <v>24</v>
      </c>
      <c r="AH35" s="14" t="s">
        <v>27</v>
      </c>
      <c r="AI35" s="14" t="s">
        <v>28</v>
      </c>
      <c r="AK35" s="6">
        <f t="shared" si="4"/>
        <v>175</v>
      </c>
      <c r="AL35" s="9">
        <f t="shared" si="0"/>
        <v>0.18577275000000001</v>
      </c>
      <c r="AQ35" t="s">
        <v>3</v>
      </c>
      <c r="AR35" s="14" t="s">
        <v>25</v>
      </c>
      <c r="AS35" t="s">
        <v>24</v>
      </c>
      <c r="AT35" s="14" t="s">
        <v>27</v>
      </c>
      <c r="AU35" s="14" t="s">
        <v>28</v>
      </c>
      <c r="AW35" t="s">
        <v>3</v>
      </c>
      <c r="AX35" s="14" t="s">
        <v>25</v>
      </c>
      <c r="AY35" t="s">
        <v>24</v>
      </c>
      <c r="AZ35" s="14" t="s">
        <v>27</v>
      </c>
      <c r="BA35" s="14" t="s">
        <v>28</v>
      </c>
      <c r="BC35" s="6">
        <f t="shared" si="5"/>
        <v>175</v>
      </c>
      <c r="BD35" s="16">
        <f t="shared" si="1"/>
        <v>6.323875000000001E-2</v>
      </c>
    </row>
    <row r="36" spans="2:56">
      <c r="B36">
        <v>100.0022</v>
      </c>
      <c r="C36">
        <v>9.5390000000000003E-2</v>
      </c>
      <c r="D36" s="17">
        <v>0</v>
      </c>
      <c r="E36" s="11">
        <f t="shared" ref="E36:E50" si="6">$I$5+$J$5*B36+$K$5*B36^2</f>
        <v>9.4491526320417366E-2</v>
      </c>
      <c r="F36" s="7">
        <v>1</v>
      </c>
      <c r="I36">
        <v>200.00023999999999</v>
      </c>
      <c r="J36">
        <v>0.15001</v>
      </c>
      <c r="K36" s="15">
        <v>0</v>
      </c>
      <c r="L36" s="11">
        <f t="shared" ref="L36:L50" si="7">$I$5+$J$5*I36+$K$5*I36^2</f>
        <v>0.14985492106029163</v>
      </c>
      <c r="M36" s="7">
        <f>J36/L36</f>
        <v>1.0010348605078239</v>
      </c>
      <c r="N36" s="7"/>
      <c r="O36">
        <v>40.207259999999998</v>
      </c>
      <c r="P36">
        <v>5.4890000000000001E-2</v>
      </c>
      <c r="Q36" s="7">
        <f>(40.2-O36)/2</f>
        <v>-3.6299999999975796E-3</v>
      </c>
      <c r="R36" s="11">
        <f>$I$5+$J$5*O36+$K$5*O36^2</f>
        <v>5.6682726112847977E-2</v>
      </c>
      <c r="S36" s="7">
        <v>1</v>
      </c>
      <c r="T36" s="6">
        <f t="shared" si="2"/>
        <v>180</v>
      </c>
      <c r="U36" s="9">
        <f t="shared" si="3"/>
        <v>0.139569528</v>
      </c>
      <c r="Y36">
        <v>100</v>
      </c>
      <c r="Z36">
        <v>0.13127</v>
      </c>
      <c r="AA36" s="17">
        <v>0</v>
      </c>
      <c r="AB36" s="11">
        <f>$I$6+$J$6*Y36+$K$6*Y36^2</f>
        <v>0.13083600000000001</v>
      </c>
      <c r="AC36" s="7">
        <v>1</v>
      </c>
      <c r="AE36">
        <v>200</v>
      </c>
      <c r="AF36">
        <v>0.20191999999999999</v>
      </c>
      <c r="AG36" s="17">
        <v>0</v>
      </c>
      <c r="AH36" s="11">
        <f>$I$6+$J$6*AE36+$K$6*AE36^2</f>
        <v>0.20074399999999998</v>
      </c>
      <c r="AI36" s="7">
        <v>1</v>
      </c>
      <c r="AK36" s="6">
        <f t="shared" si="4"/>
        <v>180</v>
      </c>
      <c r="AL36" s="9">
        <f t="shared" si="0"/>
        <v>0.18890064000000001</v>
      </c>
      <c r="AQ36">
        <v>100</v>
      </c>
      <c r="AR36">
        <v>3.3210000000000003E-2</v>
      </c>
      <c r="AS36" s="17">
        <v>0</v>
      </c>
      <c r="AT36" s="16">
        <f>$I$10+$J$10*AQ36</f>
        <v>3.4705E-2</v>
      </c>
      <c r="AU36" s="7">
        <v>1</v>
      </c>
      <c r="AW36">
        <v>200</v>
      </c>
      <c r="AX36">
        <v>7.2900000000000006E-2</v>
      </c>
      <c r="AY36" s="17">
        <v>0</v>
      </c>
      <c r="AZ36" s="16">
        <f t="shared" ref="AZ36:AZ46" si="8">$I$10+$J$10*AW36</f>
        <v>7.2750000000000009E-2</v>
      </c>
      <c r="BA36" s="7">
        <v>1</v>
      </c>
      <c r="BC36" s="6">
        <f t="shared" si="5"/>
        <v>180</v>
      </c>
      <c r="BD36" s="16">
        <f t="shared" si="1"/>
        <v>6.5141000000000004E-2</v>
      </c>
    </row>
    <row r="37" spans="2:56">
      <c r="B37">
        <v>93.390680000000003</v>
      </c>
      <c r="C37">
        <v>9.9610000000000004E-2</v>
      </c>
      <c r="D37" s="17">
        <f>(100-B37)/2</f>
        <v>3.3046599999999984</v>
      </c>
      <c r="E37" s="11">
        <f t="shared" si="6"/>
        <v>9.0484108492504656E-2</v>
      </c>
      <c r="F37" s="7">
        <f t="shared" ref="F37:F47" si="9">C37/E37</f>
        <v>1.1008562902319063</v>
      </c>
      <c r="I37">
        <v>188.58</v>
      </c>
      <c r="J37">
        <v>0.15467</v>
      </c>
      <c r="K37" s="15">
        <f>(200-I37)/2</f>
        <v>5.7099999999999937</v>
      </c>
      <c r="L37" s="11">
        <f t="shared" si="7"/>
        <v>0.14403014505460801</v>
      </c>
      <c r="M37" s="7">
        <f t="shared" ref="M37:M49" si="10">J37/L37</f>
        <v>1.0738724170648997</v>
      </c>
      <c r="N37" s="7"/>
      <c r="O37">
        <v>36.655180000000001</v>
      </c>
      <c r="P37">
        <v>5.772E-2</v>
      </c>
      <c r="Q37" s="7">
        <f t="shared" ref="Q37:Q43" si="11">(40.2-O37)/2</f>
        <v>1.7724100000000007</v>
      </c>
      <c r="R37" s="11">
        <f t="shared" ref="R37:R43" si="12">$I$5+$J$5*O37+$K$5*O37^2</f>
        <v>5.4325948888128625E-2</v>
      </c>
      <c r="S37" s="7">
        <f t="shared" ref="S37:S43" si="13">P37/R37</f>
        <v>1.0624756894511058</v>
      </c>
      <c r="T37" s="6">
        <f t="shared" si="2"/>
        <v>185</v>
      </c>
      <c r="U37" s="9">
        <f t="shared" si="3"/>
        <v>0.14217776700000001</v>
      </c>
      <c r="Y37">
        <v>99.455299999999994</v>
      </c>
      <c r="Z37">
        <v>0.13316</v>
      </c>
      <c r="AA37" s="17">
        <f>(100-Y37)/2</f>
        <v>0.27235000000000298</v>
      </c>
      <c r="AB37" s="11">
        <f>$I$6+$J$6*Y37+$K$6*Y37^2</f>
        <v>0.13038202090867254</v>
      </c>
      <c r="AC37" s="7">
        <f>Z37/AB37</f>
        <v>1.0213064582982136</v>
      </c>
      <c r="AE37">
        <v>188.09198000000001</v>
      </c>
      <c r="AF37">
        <v>0.21160999999999999</v>
      </c>
      <c r="AG37" s="17">
        <f>(200-AE37)/2</f>
        <v>5.9540099999999967</v>
      </c>
      <c r="AH37" s="11">
        <f>$I$6+$J$6*AE37+$K$6*AE37^2</f>
        <v>0.19382122639455585</v>
      </c>
      <c r="AI37" s="7">
        <f>AF37/AH37</f>
        <v>1.0917792851502863</v>
      </c>
      <c r="AK37" s="6">
        <f t="shared" si="4"/>
        <v>185</v>
      </c>
      <c r="AL37" s="9">
        <f t="shared" si="0"/>
        <v>0.19196171000000001</v>
      </c>
      <c r="AQ37">
        <v>90.133930000000007</v>
      </c>
      <c r="AR37">
        <v>3.8170000000000003E-2</v>
      </c>
      <c r="AS37" s="17">
        <f>(100-AQ37)/2</f>
        <v>4.9330349999999967</v>
      </c>
      <c r="AT37" s="16">
        <f>$I$10+$J$10*AQ37</f>
        <v>3.0951453668500006E-2</v>
      </c>
      <c r="AU37" s="7">
        <f>AR37/AT37</f>
        <v>1.2332215607322661</v>
      </c>
      <c r="AW37">
        <v>189.75135</v>
      </c>
      <c r="AX37">
        <v>7.7149999999999996E-2</v>
      </c>
      <c r="AY37" s="17">
        <f t="shared" ref="AY37:AY46" si="14">(200-AW37)/2</f>
        <v>5.1243249999999989</v>
      </c>
      <c r="AZ37" s="16">
        <f t="shared" si="8"/>
        <v>6.8850901107500001E-2</v>
      </c>
      <c r="BA37" s="7">
        <f t="shared" ref="BA37:BA46" si="15">AX37/AZ37</f>
        <v>1.120537258903006</v>
      </c>
      <c r="BC37" s="6">
        <f t="shared" si="5"/>
        <v>185</v>
      </c>
      <c r="BD37" s="16">
        <f t="shared" si="1"/>
        <v>6.7043249999999999E-2</v>
      </c>
    </row>
    <row r="38" spans="2:56">
      <c r="B38">
        <v>87.415350000000004</v>
      </c>
      <c r="C38">
        <v>0.10289</v>
      </c>
      <c r="D38" s="17">
        <f t="shared" ref="D38:D50" si="16">(100-B38)/2</f>
        <v>6.2923249999999982</v>
      </c>
      <c r="E38" s="11">
        <f>$I$5+$J$5*B38+$K$5*B38^2</f>
        <v>8.682527765085736E-2</v>
      </c>
      <c r="F38" s="7">
        <f t="shared" si="9"/>
        <v>1.1850235643788236</v>
      </c>
      <c r="I38">
        <v>182.98382000000001</v>
      </c>
      <c r="J38">
        <v>0.16009000000000001</v>
      </c>
      <c r="K38" s="15">
        <f t="shared" ref="K38:K49" si="17">(200-I38)/2</f>
        <v>8.5080899999999957</v>
      </c>
      <c r="L38" s="11">
        <f t="shared" si="7"/>
        <v>0.14112899265481124</v>
      </c>
      <c r="M38" s="7">
        <f t="shared" si="10"/>
        <v>1.1343523183189275</v>
      </c>
      <c r="N38" s="7"/>
      <c r="O38">
        <v>33.3416</v>
      </c>
      <c r="P38">
        <v>5.9130000000000002E-2</v>
      </c>
      <c r="Q38" s="7">
        <f t="shared" si="11"/>
        <v>3.4292000000000016</v>
      </c>
      <c r="R38" s="11">
        <f t="shared" si="12"/>
        <v>5.2116215215603126E-2</v>
      </c>
      <c r="S38" s="7">
        <f t="shared" si="13"/>
        <v>1.1345797033683485</v>
      </c>
      <c r="T38" s="6">
        <f t="shared" si="2"/>
        <v>190</v>
      </c>
      <c r="U38" s="9">
        <f t="shared" si="3"/>
        <v>0.14476139199999999</v>
      </c>
      <c r="Y38">
        <v>92.049940000000007</v>
      </c>
      <c r="Z38">
        <v>0.14001</v>
      </c>
      <c r="AA38" s="17">
        <f t="shared" ref="AA38:AA49" si="18">(100-Y38)/2</f>
        <v>3.9750299999999967</v>
      </c>
      <c r="AB38" s="11">
        <f t="shared" ref="AB38:AB49" si="19">$I$6+$J$6*Y38+$K$6*Y38^2</f>
        <v>0.12413136094086961</v>
      </c>
      <c r="AC38" s="7">
        <f t="shared" ref="AC38:AC49" si="20">Z38/AB38</f>
        <v>1.1279180292456008</v>
      </c>
      <c r="AE38">
        <v>175.27941999999999</v>
      </c>
      <c r="AF38">
        <v>0.22128999999999999</v>
      </c>
      <c r="AG38" s="17">
        <f t="shared" ref="AG38:AG49" si="21">(200-AE38)/2</f>
        <v>12.360290000000006</v>
      </c>
      <c r="AH38" s="11">
        <f t="shared" ref="AH38:AH49" si="22">$I$6+$J$6*AE38+$K$6*AE38^2</f>
        <v>0.18594931174905319</v>
      </c>
      <c r="AI38" s="7">
        <f t="shared" ref="AI38:AI49" si="23">AF38/AH38</f>
        <v>1.1900554937177752</v>
      </c>
      <c r="AK38" s="6">
        <f t="shared" si="4"/>
        <v>190</v>
      </c>
      <c r="AL38" s="9">
        <f t="shared" si="0"/>
        <v>0.19495596000000004</v>
      </c>
      <c r="AQ38">
        <v>79.826130000000006</v>
      </c>
      <c r="AR38">
        <v>4.1250000000000002E-2</v>
      </c>
      <c r="AS38" s="17">
        <f t="shared" ref="AS38:AS46" si="24">(100-AQ38)/2</f>
        <v>10.086934999999997</v>
      </c>
      <c r="AT38" s="16">
        <f t="shared" ref="AT38:AT45" si="25">$I$10+$J$10*AQ38</f>
        <v>2.7029851158500002E-2</v>
      </c>
      <c r="AU38" s="7">
        <f t="shared" ref="AU38:AU46" si="26">AR38/AT38</f>
        <v>1.5260905344285711</v>
      </c>
      <c r="AW38">
        <v>178.97400999999999</v>
      </c>
      <c r="AX38">
        <v>8.0689999999999998E-2</v>
      </c>
      <c r="AY38" s="17">
        <f t="shared" si="14"/>
        <v>10.512995000000004</v>
      </c>
      <c r="AZ38" s="16">
        <f t="shared" si="8"/>
        <v>6.4750662104500006E-2</v>
      </c>
      <c r="BA38" s="7">
        <f t="shared" si="15"/>
        <v>1.2461648634538403</v>
      </c>
      <c r="BC38" s="6">
        <f t="shared" si="5"/>
        <v>190</v>
      </c>
      <c r="BD38" s="16">
        <f t="shared" si="1"/>
        <v>6.8945500000000007E-2</v>
      </c>
    </row>
    <row r="39" spans="2:56">
      <c r="B39">
        <v>82.196299999999994</v>
      </c>
      <c r="C39">
        <v>0.105</v>
      </c>
      <c r="D39" s="17">
        <f t="shared" si="16"/>
        <v>8.9018500000000031</v>
      </c>
      <c r="E39" s="11">
        <f t="shared" si="6"/>
        <v>8.3600773321139077E-2</v>
      </c>
      <c r="F39" s="7">
        <f t="shared" si="9"/>
        <v>1.2559692432109353</v>
      </c>
      <c r="I39">
        <v>175.85968</v>
      </c>
      <c r="J39">
        <v>0.16081000000000001</v>
      </c>
      <c r="K39" s="15">
        <f t="shared" si="17"/>
        <v>12.070160000000001</v>
      </c>
      <c r="L39" s="11">
        <f t="shared" si="7"/>
        <v>0.13739110941037253</v>
      </c>
      <c r="M39" s="7">
        <f t="shared" si="10"/>
        <v>1.1704541923428085</v>
      </c>
      <c r="N39" s="7"/>
      <c r="O39">
        <v>31.089569999999998</v>
      </c>
      <c r="P39">
        <v>5.9610000000000003E-2</v>
      </c>
      <c r="Q39" s="7">
        <f t="shared" si="11"/>
        <v>4.5552150000000022</v>
      </c>
      <c r="R39" s="11">
        <f t="shared" si="12"/>
        <v>5.0608229300428242E-2</v>
      </c>
      <c r="S39" s="7">
        <f t="shared" si="13"/>
        <v>1.1778716786579133</v>
      </c>
      <c r="T39" s="6">
        <f t="shared" si="2"/>
        <v>195</v>
      </c>
      <c r="U39" s="9">
        <f t="shared" si="3"/>
        <v>0.14732040299999999</v>
      </c>
      <c r="Y39">
        <v>83.849509999999995</v>
      </c>
      <c r="Z39">
        <v>0.14781</v>
      </c>
      <c r="AA39" s="17">
        <f t="shared" si="18"/>
        <v>8.0752450000000024</v>
      </c>
      <c r="AB39" s="11">
        <f t="shared" si="19"/>
        <v>0.11703857962667633</v>
      </c>
      <c r="AC39" s="7">
        <f t="shared" si="20"/>
        <v>1.2629168986113535</v>
      </c>
      <c r="AE39">
        <v>159.66435000000001</v>
      </c>
      <c r="AF39">
        <v>0.22933000000000001</v>
      </c>
      <c r="AG39" s="17">
        <f t="shared" si="21"/>
        <v>20.167824999999993</v>
      </c>
      <c r="AH39" s="11">
        <f t="shared" si="22"/>
        <v>0.1757623344911432</v>
      </c>
      <c r="AI39" s="7">
        <f t="shared" si="23"/>
        <v>1.304773293231128</v>
      </c>
      <c r="AK39" s="6">
        <f t="shared" si="4"/>
        <v>195</v>
      </c>
      <c r="AL39" s="9">
        <f t="shared" si="0"/>
        <v>0.19788339000000005</v>
      </c>
      <c r="AQ39">
        <v>63.462760000000003</v>
      </c>
      <c r="AR39">
        <v>4.3130000000000002E-2</v>
      </c>
      <c r="AS39" s="17">
        <f t="shared" si="24"/>
        <v>18.268619999999999</v>
      </c>
      <c r="AT39" s="16">
        <f t="shared" si="25"/>
        <v>2.0804407042000001E-2</v>
      </c>
      <c r="AU39" s="7">
        <f t="shared" si="26"/>
        <v>2.0731184461508096</v>
      </c>
      <c r="AW39">
        <v>166.92117999999999</v>
      </c>
      <c r="AX39">
        <v>8.4229999999999999E-2</v>
      </c>
      <c r="AY39" s="17">
        <f t="shared" si="14"/>
        <v>16.539410000000004</v>
      </c>
      <c r="AZ39" s="16">
        <f t="shared" si="8"/>
        <v>6.0165162931000001E-2</v>
      </c>
      <c r="BA39" s="7">
        <f t="shared" si="15"/>
        <v>1.3999795877989825</v>
      </c>
      <c r="BC39" s="6">
        <f t="shared" si="5"/>
        <v>195</v>
      </c>
      <c r="BD39" s="16">
        <f t="shared" si="1"/>
        <v>7.0847750000000001E-2</v>
      </c>
    </row>
    <row r="40" spans="2:56">
      <c r="B40">
        <v>75.891869999999997</v>
      </c>
      <c r="C40">
        <v>0.10734</v>
      </c>
      <c r="D40" s="17">
        <f t="shared" si="16"/>
        <v>12.054065000000001</v>
      </c>
      <c r="E40" s="11">
        <f t="shared" si="6"/>
        <v>7.9669921147247344E-2</v>
      </c>
      <c r="F40" s="7">
        <f t="shared" si="9"/>
        <v>1.3473089775200398</v>
      </c>
      <c r="I40">
        <v>175.85968</v>
      </c>
      <c r="J40">
        <v>0.16081000000000001</v>
      </c>
      <c r="K40" s="15">
        <f t="shared" si="17"/>
        <v>12.070160000000001</v>
      </c>
      <c r="L40" s="11">
        <f t="shared" si="7"/>
        <v>0.13739110941037253</v>
      </c>
      <c r="M40" s="7">
        <f t="shared" si="10"/>
        <v>1.1704541923428085</v>
      </c>
      <c r="N40" s="7"/>
      <c r="O40">
        <v>28.989650000000001</v>
      </c>
      <c r="P40">
        <v>6.0080000000000001E-2</v>
      </c>
      <c r="Q40" s="7">
        <f t="shared" si="11"/>
        <v>5.6051750000000009</v>
      </c>
      <c r="R40" s="11">
        <f t="shared" si="12"/>
        <v>4.9197599217449733E-2</v>
      </c>
      <c r="S40" s="7">
        <f t="shared" si="13"/>
        <v>1.2211978014303273</v>
      </c>
      <c r="T40" s="6">
        <f t="shared" si="2"/>
        <v>200</v>
      </c>
      <c r="U40" s="9">
        <f t="shared" si="3"/>
        <v>0.14985480000000001</v>
      </c>
      <c r="Y40">
        <v>76.728070000000002</v>
      </c>
      <c r="Z40">
        <v>0.15395</v>
      </c>
      <c r="AA40" s="17">
        <f t="shared" si="18"/>
        <v>11.635964999999999</v>
      </c>
      <c r="AB40" s="11">
        <f t="shared" si="19"/>
        <v>0.11073322729547398</v>
      </c>
      <c r="AC40" s="7">
        <f t="shared" si="20"/>
        <v>1.3902782729271399</v>
      </c>
      <c r="AE40">
        <v>125.7273</v>
      </c>
      <c r="AF40">
        <v>0.24138000000000001</v>
      </c>
      <c r="AG40" s="17">
        <f t="shared" si="21"/>
        <v>37.13635</v>
      </c>
      <c r="AH40" s="11">
        <f t="shared" si="22"/>
        <v>0.15137508216078646</v>
      </c>
      <c r="AI40" s="7">
        <f t="shared" si="23"/>
        <v>1.5945821237844997</v>
      </c>
      <c r="AK40" s="6">
        <f t="shared" si="4"/>
        <v>200</v>
      </c>
      <c r="AL40" s="9">
        <f t="shared" si="0"/>
        <v>0.20074399999999998</v>
      </c>
      <c r="AQ40">
        <v>55.2029</v>
      </c>
      <c r="AR40">
        <v>4.5499999999999999E-2</v>
      </c>
      <c r="AS40" s="17">
        <f t="shared" si="24"/>
        <v>22.39855</v>
      </c>
      <c r="AT40" s="16">
        <f t="shared" si="25"/>
        <v>1.7661943305E-2</v>
      </c>
      <c r="AU40" s="7">
        <f t="shared" si="26"/>
        <v>2.5761604606169919</v>
      </c>
      <c r="AW40">
        <v>127.72649</v>
      </c>
      <c r="AX40">
        <v>9.0370000000000006E-2</v>
      </c>
      <c r="AY40" s="17">
        <f t="shared" si="14"/>
        <v>36.136755000000001</v>
      </c>
      <c r="AZ40" s="16">
        <f t="shared" si="8"/>
        <v>4.5253543120499999E-2</v>
      </c>
      <c r="BA40" s="7">
        <f t="shared" si="15"/>
        <v>1.996970707008842</v>
      </c>
      <c r="BC40" s="6">
        <f t="shared" si="5"/>
        <v>200</v>
      </c>
      <c r="BD40" s="16">
        <f t="shared" si="1"/>
        <v>7.2750000000000009E-2</v>
      </c>
    </row>
    <row r="41" spans="2:56">
      <c r="B41">
        <v>73.507639999999995</v>
      </c>
      <c r="C41">
        <v>0.10922</v>
      </c>
      <c r="D41" s="17">
        <f t="shared" si="16"/>
        <v>13.246180000000003</v>
      </c>
      <c r="E41" s="11">
        <f t="shared" si="6"/>
        <v>7.8173140632643412E-2</v>
      </c>
      <c r="F41" s="7">
        <f t="shared" si="9"/>
        <v>1.3971550729073829</v>
      </c>
      <c r="I41">
        <v>166.22913</v>
      </c>
      <c r="J41">
        <v>0.16575999999999999</v>
      </c>
      <c r="K41" s="15">
        <f t="shared" si="17"/>
        <v>16.885435000000001</v>
      </c>
      <c r="L41" s="11">
        <f t="shared" si="7"/>
        <v>0.13225873390728105</v>
      </c>
      <c r="M41" s="7">
        <f t="shared" si="10"/>
        <v>1.2533009738033993</v>
      </c>
      <c r="N41" s="7"/>
      <c r="O41">
        <v>21.621079999999999</v>
      </c>
      <c r="P41">
        <v>6.173E-2</v>
      </c>
      <c r="Q41" s="7">
        <f t="shared" si="11"/>
        <v>9.2894600000000018</v>
      </c>
      <c r="R41" s="11">
        <f t="shared" si="12"/>
        <v>4.4213385363111625E-2</v>
      </c>
      <c r="S41" s="7">
        <f t="shared" si="13"/>
        <v>1.396183519832954</v>
      </c>
      <c r="T41" s="6">
        <f t="shared" si="2"/>
        <v>205</v>
      </c>
      <c r="U41" s="9">
        <f t="shared" si="3"/>
        <v>0.152364583</v>
      </c>
      <c r="Y41">
        <v>63.95655</v>
      </c>
      <c r="Z41">
        <v>0.16009999999999999</v>
      </c>
      <c r="AA41" s="17">
        <f t="shared" si="18"/>
        <v>18.021725</v>
      </c>
      <c r="AB41" s="11">
        <f t="shared" si="19"/>
        <v>9.9085740599247102E-2</v>
      </c>
      <c r="AC41" s="7">
        <f t="shared" si="20"/>
        <v>1.61577235061022</v>
      </c>
      <c r="AE41">
        <v>111.94970000000001</v>
      </c>
      <c r="AF41">
        <v>0.24540000000000001</v>
      </c>
      <c r="AG41" s="17">
        <f t="shared" si="21"/>
        <v>44.025149999999996</v>
      </c>
      <c r="AH41" s="11">
        <f t="shared" si="22"/>
        <v>0.14059592250486774</v>
      </c>
      <c r="AI41" s="7">
        <f t="shared" si="23"/>
        <v>1.7454275744839165</v>
      </c>
      <c r="AK41" s="6">
        <f t="shared" si="4"/>
        <v>205</v>
      </c>
      <c r="AL41" s="9">
        <f t="shared" si="0"/>
        <v>0.20353779</v>
      </c>
      <c r="AQ41">
        <v>49.22081</v>
      </c>
      <c r="AR41">
        <v>4.5499999999999999E-2</v>
      </c>
      <c r="AS41" s="17">
        <f t="shared" si="24"/>
        <v>25.389595</v>
      </c>
      <c r="AT41" s="16">
        <f t="shared" si="25"/>
        <v>1.5386057164500002E-2</v>
      </c>
      <c r="AU41" s="7">
        <f t="shared" si="26"/>
        <v>2.9572228618116281</v>
      </c>
      <c r="AW41">
        <v>113.11956000000001</v>
      </c>
      <c r="AX41">
        <v>9.2499999999999999E-2</v>
      </c>
      <c r="AY41" s="17">
        <f t="shared" si="14"/>
        <v>43.440219999999997</v>
      </c>
      <c r="AZ41" s="16">
        <f t="shared" si="8"/>
        <v>3.9696336601999997E-2</v>
      </c>
      <c r="BA41" s="7">
        <f t="shared" si="15"/>
        <v>2.3301898340750071</v>
      </c>
      <c r="BC41" s="6">
        <f t="shared" si="5"/>
        <v>205</v>
      </c>
      <c r="BD41" s="16">
        <f t="shared" si="1"/>
        <v>7.4652250000000003E-2</v>
      </c>
    </row>
    <row r="42" spans="2:56">
      <c r="B42">
        <v>67.560839999999999</v>
      </c>
      <c r="C42">
        <v>0.11156000000000001</v>
      </c>
      <c r="D42" s="17">
        <f t="shared" si="16"/>
        <v>16.219580000000001</v>
      </c>
      <c r="E42" s="11">
        <f t="shared" si="6"/>
        <v>7.4415448052470828E-2</v>
      </c>
      <c r="F42" s="7">
        <f t="shared" si="9"/>
        <v>1.4991510891843089</v>
      </c>
      <c r="I42">
        <v>162.89677</v>
      </c>
      <c r="J42">
        <v>0.16829</v>
      </c>
      <c r="K42" s="15">
        <f t="shared" si="17"/>
        <v>18.551614999999998</v>
      </c>
      <c r="L42" s="11">
        <f t="shared" si="7"/>
        <v>0.1304615658271456</v>
      </c>
      <c r="M42" s="7">
        <f t="shared" si="10"/>
        <v>1.2899584558334596</v>
      </c>
      <c r="N42" s="7"/>
      <c r="O42">
        <v>18.798970000000001</v>
      </c>
      <c r="P42">
        <v>6.2670000000000003E-2</v>
      </c>
      <c r="Q42" s="7">
        <f t="shared" si="11"/>
        <v>10.700515000000001</v>
      </c>
      <c r="R42" s="11">
        <f t="shared" si="12"/>
        <v>4.2290309251397581E-2</v>
      </c>
      <c r="S42" s="7">
        <f t="shared" si="13"/>
        <v>1.4818997805727545</v>
      </c>
      <c r="T42" s="6">
        <f t="shared" si="2"/>
        <v>210</v>
      </c>
      <c r="U42" s="9">
        <f t="shared" si="3"/>
        <v>0.15484975200000001</v>
      </c>
      <c r="Y42">
        <v>55.920549999999999</v>
      </c>
      <c r="Z42">
        <v>0.16364000000000001</v>
      </c>
      <c r="AA42" s="17">
        <f t="shared" si="18"/>
        <v>22.039725000000001</v>
      </c>
      <c r="AB42" s="11">
        <f t="shared" si="19"/>
        <v>9.1533537985998947E-2</v>
      </c>
      <c r="AC42" s="7">
        <f t="shared" si="20"/>
        <v>1.7877600232718036</v>
      </c>
      <c r="AE42">
        <v>98.778589999999994</v>
      </c>
      <c r="AF42">
        <v>0.24940999999999999</v>
      </c>
      <c r="AG42" s="17">
        <f t="shared" si="21"/>
        <v>50.610705000000003</v>
      </c>
      <c r="AH42" s="11">
        <f t="shared" si="22"/>
        <v>0.12981691376663254</v>
      </c>
      <c r="AI42" s="7">
        <f t="shared" si="23"/>
        <v>1.9212442567257135</v>
      </c>
      <c r="AK42" s="6">
        <f t="shared" si="4"/>
        <v>210</v>
      </c>
      <c r="AL42" s="9">
        <f t="shared" si="0"/>
        <v>0.20626475999999999</v>
      </c>
      <c r="AQ42">
        <v>37.578690000000002</v>
      </c>
      <c r="AR42">
        <v>4.6210000000000001E-2</v>
      </c>
      <c r="AS42" s="17">
        <f t="shared" si="24"/>
        <v>31.210654999999999</v>
      </c>
      <c r="AT42" s="16">
        <f t="shared" si="25"/>
        <v>1.0956812610500001E-2</v>
      </c>
      <c r="AU42" s="7">
        <f t="shared" si="26"/>
        <v>4.2174674006669228</v>
      </c>
      <c r="AW42">
        <v>99.958039999999997</v>
      </c>
      <c r="AX42">
        <v>9.4390000000000002E-2</v>
      </c>
      <c r="AY42" s="17">
        <f t="shared" si="14"/>
        <v>50.020980000000002</v>
      </c>
      <c r="AZ42" s="16">
        <f t="shared" si="8"/>
        <v>3.4689036317999994E-2</v>
      </c>
      <c r="BA42" s="7">
        <f t="shared" si="15"/>
        <v>2.7210326379410383</v>
      </c>
      <c r="BC42" s="6">
        <f t="shared" si="5"/>
        <v>210</v>
      </c>
      <c r="BD42" s="16">
        <f t="shared" si="1"/>
        <v>7.6554500000000011E-2</v>
      </c>
    </row>
    <row r="43" spans="2:56">
      <c r="B43">
        <v>62.37894</v>
      </c>
      <c r="C43">
        <v>0.11203</v>
      </c>
      <c r="D43" s="17">
        <f t="shared" si="16"/>
        <v>18.81053</v>
      </c>
      <c r="E43" s="11">
        <f t="shared" si="6"/>
        <v>7.1112695452678856E-2</v>
      </c>
      <c r="F43" s="7">
        <f t="shared" si="9"/>
        <v>1.5753867756925219</v>
      </c>
      <c r="I43">
        <v>162.16050999999999</v>
      </c>
      <c r="J43">
        <v>0.16694000000000001</v>
      </c>
      <c r="K43" s="15">
        <f t="shared" si="17"/>
        <v>18.919745000000006</v>
      </c>
      <c r="L43" s="11">
        <f t="shared" si="7"/>
        <v>0.13006302033591666</v>
      </c>
      <c r="M43" s="7">
        <f t="shared" si="10"/>
        <v>1.2835316261981333</v>
      </c>
      <c r="N43" s="7"/>
      <c r="O43">
        <v>17.138190000000002</v>
      </c>
      <c r="P43">
        <v>6.2199999999999998E-2</v>
      </c>
      <c r="Q43" s="7">
        <f t="shared" si="11"/>
        <v>11.530905000000001</v>
      </c>
      <c r="R43" s="11">
        <f t="shared" si="12"/>
        <v>4.1154935513997952E-2</v>
      </c>
      <c r="S43" s="7">
        <f t="shared" si="13"/>
        <v>1.5113618627550522</v>
      </c>
      <c r="T43" s="6">
        <f t="shared" si="2"/>
        <v>215</v>
      </c>
      <c r="U43" s="9">
        <f t="shared" si="3"/>
        <v>0.15731030700000001</v>
      </c>
      <c r="Y43">
        <v>48.012129999999999</v>
      </c>
      <c r="Z43">
        <v>0.16600000000000001</v>
      </c>
      <c r="AA43" s="17">
        <f t="shared" si="18"/>
        <v>25.993935</v>
      </c>
      <c r="AB43" s="11">
        <f t="shared" si="19"/>
        <v>8.3932720992294235E-2</v>
      </c>
      <c r="AC43" s="7">
        <f t="shared" si="20"/>
        <v>1.9777745560666415</v>
      </c>
      <c r="AE43">
        <v>74.153009999999995</v>
      </c>
      <c r="AF43">
        <v>0.25247999999999998</v>
      </c>
      <c r="AG43" s="17">
        <f t="shared" si="21"/>
        <v>62.923495000000003</v>
      </c>
      <c r="AH43" s="11">
        <f t="shared" si="22"/>
        <v>0.10841988989265089</v>
      </c>
      <c r="AI43" s="7">
        <f t="shared" si="23"/>
        <v>2.3287240030402763</v>
      </c>
      <c r="AK43" s="6">
        <f t="shared" si="4"/>
        <v>215</v>
      </c>
      <c r="AL43" s="9">
        <f t="shared" si="0"/>
        <v>0.20892490999999999</v>
      </c>
      <c r="AQ43">
        <v>32.908999999999999</v>
      </c>
      <c r="AR43">
        <v>4.7149999999999997E-2</v>
      </c>
      <c r="AS43" s="17">
        <f t="shared" si="24"/>
        <v>33.545500000000004</v>
      </c>
      <c r="AT43" s="16">
        <f t="shared" si="25"/>
        <v>9.1802290499999988E-3</v>
      </c>
      <c r="AU43" s="7">
        <f t="shared" si="26"/>
        <v>5.1360374281728847</v>
      </c>
      <c r="AW43">
        <v>74.617940000000004</v>
      </c>
      <c r="AX43">
        <v>9.6990000000000007E-2</v>
      </c>
      <c r="AY43" s="17">
        <f t="shared" si="14"/>
        <v>62.691029999999998</v>
      </c>
      <c r="AZ43" s="16">
        <f t="shared" si="8"/>
        <v>2.5048395273000002E-2</v>
      </c>
      <c r="BA43" s="7">
        <f t="shared" si="15"/>
        <v>3.8721043381388514</v>
      </c>
      <c r="BC43" s="6">
        <f t="shared" si="5"/>
        <v>215</v>
      </c>
      <c r="BD43" s="16">
        <f t="shared" si="1"/>
        <v>7.8456750000000006E-2</v>
      </c>
    </row>
    <row r="44" spans="2:56">
      <c r="B44">
        <v>62.095140000000001</v>
      </c>
      <c r="C44">
        <v>0.11344</v>
      </c>
      <c r="D44" s="17">
        <f t="shared" si="16"/>
        <v>18.95243</v>
      </c>
      <c r="E44" s="11">
        <f t="shared" si="6"/>
        <v>7.0931048155887896E-2</v>
      </c>
      <c r="F44" s="7">
        <f t="shared" si="9"/>
        <v>1.5992996430940727</v>
      </c>
      <c r="I44">
        <v>146.85778999999999</v>
      </c>
      <c r="J44">
        <v>0.1719</v>
      </c>
      <c r="K44" s="15">
        <f t="shared" si="17"/>
        <v>26.571105000000003</v>
      </c>
      <c r="L44" s="11">
        <f t="shared" si="7"/>
        <v>0.12165866748379199</v>
      </c>
      <c r="M44" s="7">
        <f t="shared" si="10"/>
        <v>1.4129696104299467</v>
      </c>
      <c r="N44" s="7"/>
      <c r="O44" s="7"/>
      <c r="P44" s="7"/>
      <c r="Q44" s="7"/>
      <c r="R44" s="7"/>
      <c r="S44" s="7"/>
      <c r="T44" s="6">
        <f t="shared" si="2"/>
        <v>220</v>
      </c>
      <c r="U44" s="9">
        <f t="shared" si="3"/>
        <v>0.15974624800000001</v>
      </c>
      <c r="Y44">
        <v>40.941650000000003</v>
      </c>
      <c r="Z44">
        <v>0.16742000000000001</v>
      </c>
      <c r="AA44" s="17">
        <f t="shared" si="18"/>
        <v>29.529174999999999</v>
      </c>
      <c r="AB44" s="11">
        <f t="shared" si="19"/>
        <v>7.6995716323008861E-2</v>
      </c>
      <c r="AC44" s="7">
        <f t="shared" si="20"/>
        <v>2.1744066812450629</v>
      </c>
      <c r="AE44">
        <v>65.577830000000006</v>
      </c>
      <c r="AF44">
        <v>0.25507999999999997</v>
      </c>
      <c r="AG44" s="17">
        <f t="shared" si="21"/>
        <v>67.211084999999997</v>
      </c>
      <c r="AH44" s="11">
        <f t="shared" si="22"/>
        <v>0.10058848923117313</v>
      </c>
      <c r="AI44" s="7">
        <f t="shared" si="23"/>
        <v>2.5358766390632774</v>
      </c>
      <c r="AK44" s="6">
        <f t="shared" si="4"/>
        <v>220</v>
      </c>
      <c r="AL44" s="9">
        <f t="shared" si="0"/>
        <v>0.21151824</v>
      </c>
      <c r="AQ44">
        <v>29.276890000000002</v>
      </c>
      <c r="AR44">
        <v>4.8099999999999997E-2</v>
      </c>
      <c r="AS44" s="17">
        <f t="shared" si="24"/>
        <v>35.361554999999996</v>
      </c>
      <c r="AT44" s="16">
        <f t="shared" si="25"/>
        <v>7.7983928005E-3</v>
      </c>
      <c r="AU44" s="7">
        <f t="shared" si="26"/>
        <v>6.1679375777167866</v>
      </c>
      <c r="AW44">
        <v>59.858249999999998</v>
      </c>
      <c r="AX44">
        <v>9.7699999999999995E-2</v>
      </c>
      <c r="AY44" s="17">
        <f t="shared" si="14"/>
        <v>70.070875000000001</v>
      </c>
      <c r="AZ44" s="16">
        <f t="shared" si="8"/>
        <v>1.94330712125E-2</v>
      </c>
      <c r="BA44" s="7">
        <f t="shared" si="15"/>
        <v>5.0275120659855395</v>
      </c>
      <c r="BC44" s="6">
        <f t="shared" si="5"/>
        <v>220</v>
      </c>
      <c r="BD44" s="16">
        <f t="shared" si="1"/>
        <v>8.0359E-2</v>
      </c>
    </row>
    <row r="45" spans="2:56">
      <c r="B45">
        <v>56.296190000000003</v>
      </c>
      <c r="C45">
        <v>0.11414000000000001</v>
      </c>
      <c r="D45" s="17">
        <f t="shared" si="16"/>
        <v>21.851904999999999</v>
      </c>
      <c r="E45" s="11">
        <f t="shared" si="6"/>
        <v>6.7202043123427688E-2</v>
      </c>
      <c r="F45" s="7">
        <f t="shared" si="9"/>
        <v>1.6984602654172729</v>
      </c>
      <c r="I45">
        <v>139.50147999999999</v>
      </c>
      <c r="J45">
        <v>0.17509</v>
      </c>
      <c r="K45" s="15">
        <f t="shared" si="17"/>
        <v>30.249260000000007</v>
      </c>
      <c r="L45" s="11">
        <f t="shared" si="7"/>
        <v>0.11753647782506413</v>
      </c>
      <c r="M45" s="7">
        <f t="shared" si="10"/>
        <v>1.4896651936481871</v>
      </c>
      <c r="N45" s="7"/>
      <c r="O45" s="7"/>
      <c r="P45" s="7"/>
      <c r="Q45" s="7"/>
      <c r="R45" s="7"/>
      <c r="S45" s="7"/>
      <c r="T45" s="6">
        <f t="shared" si="2"/>
        <v>225</v>
      </c>
      <c r="U45" s="9">
        <f t="shared" si="3"/>
        <v>0.162157575</v>
      </c>
      <c r="Y45">
        <v>35.55386</v>
      </c>
      <c r="Z45">
        <v>0.16789000000000001</v>
      </c>
      <c r="AA45" s="17">
        <f t="shared" si="18"/>
        <v>32.22307</v>
      </c>
      <c r="AB45" s="11">
        <f t="shared" si="19"/>
        <v>7.1619933549453771E-2</v>
      </c>
      <c r="AC45" s="7">
        <f t="shared" si="20"/>
        <v>2.3441797790006533</v>
      </c>
      <c r="AE45">
        <v>57.862459999999999</v>
      </c>
      <c r="AF45">
        <v>0.25507999999999997</v>
      </c>
      <c r="AG45" s="17">
        <f t="shared" si="21"/>
        <v>71.068770000000001</v>
      </c>
      <c r="AH45" s="11">
        <f t="shared" si="22"/>
        <v>9.3374352899880969E-2</v>
      </c>
      <c r="AI45" s="7">
        <f t="shared" si="23"/>
        <v>2.7317993868563146</v>
      </c>
      <c r="AK45" s="6">
        <f t="shared" si="4"/>
        <v>225</v>
      </c>
      <c r="AL45" s="9">
        <f t="shared" si="0"/>
        <v>0.21404475000000001</v>
      </c>
      <c r="AQ45">
        <v>22.70674</v>
      </c>
      <c r="AR45">
        <v>4.8329999999999998E-2</v>
      </c>
      <c r="AS45" s="17">
        <f t="shared" si="24"/>
        <v>38.646630000000002</v>
      </c>
      <c r="AT45" s="16">
        <f t="shared" si="25"/>
        <v>5.2987792330000004E-3</v>
      </c>
      <c r="AU45" s="7">
        <f t="shared" si="26"/>
        <v>9.1209687882461736</v>
      </c>
      <c r="AW45">
        <v>43.886980000000001</v>
      </c>
      <c r="AX45">
        <v>9.8640000000000005E-2</v>
      </c>
      <c r="AY45" s="17">
        <f t="shared" si="14"/>
        <v>78.056510000000003</v>
      </c>
      <c r="AZ45" s="16">
        <f t="shared" si="8"/>
        <v>1.3356801541E-2</v>
      </c>
      <c r="BA45" s="7">
        <f t="shared" si="15"/>
        <v>7.3850015437614269</v>
      </c>
      <c r="BC45" s="6">
        <f t="shared" si="5"/>
        <v>225</v>
      </c>
      <c r="BD45" s="16">
        <f t="shared" si="1"/>
        <v>8.2261250000000008E-2</v>
      </c>
    </row>
    <row r="46" spans="2:56">
      <c r="B46">
        <v>52.454500000000003</v>
      </c>
      <c r="C46">
        <v>0.11414000000000001</v>
      </c>
      <c r="D46" s="17">
        <f t="shared" si="16"/>
        <v>23.772749999999998</v>
      </c>
      <c r="E46" s="11">
        <f t="shared" si="6"/>
        <v>6.4713418583557336E-2</v>
      </c>
      <c r="F46" s="7">
        <f t="shared" si="9"/>
        <v>1.7637763928762866</v>
      </c>
      <c r="I46">
        <v>131.50948</v>
      </c>
      <c r="J46">
        <v>0.17544000000000001</v>
      </c>
      <c r="K46" s="15">
        <f t="shared" si="17"/>
        <v>34.245260000000002</v>
      </c>
      <c r="L46" s="11">
        <f t="shared" si="7"/>
        <v>0.1129976873619714</v>
      </c>
      <c r="M46" s="7">
        <f t="shared" si="10"/>
        <v>1.5525981468806869</v>
      </c>
      <c r="N46" s="7"/>
      <c r="O46" s="7"/>
      <c r="P46" s="7"/>
      <c r="Q46" s="7"/>
      <c r="R46" s="7"/>
      <c r="S46" s="7"/>
      <c r="T46" s="6">
        <f t="shared" si="2"/>
        <v>230</v>
      </c>
      <c r="U46" s="9">
        <f t="shared" si="3"/>
        <v>0.16454428800000001</v>
      </c>
      <c r="Y46">
        <v>29.167480000000001</v>
      </c>
      <c r="Z46">
        <v>0.1686</v>
      </c>
      <c r="AA46" s="17">
        <f t="shared" si="18"/>
        <v>35.416260000000001</v>
      </c>
      <c r="AB46" s="11">
        <f t="shared" si="19"/>
        <v>6.5147296538804841E-2</v>
      </c>
      <c r="AC46" s="7">
        <f t="shared" si="20"/>
        <v>2.5879815273619804</v>
      </c>
      <c r="AE46">
        <v>43.043680000000002</v>
      </c>
      <c r="AF46">
        <v>0.25650000000000001</v>
      </c>
      <c r="AG46" s="17">
        <f t="shared" si="21"/>
        <v>78.478160000000003</v>
      </c>
      <c r="AH46" s="11">
        <f t="shared" si="22"/>
        <v>7.9072021690353794E-2</v>
      </c>
      <c r="AI46" s="7">
        <f t="shared" si="23"/>
        <v>3.2438781065248912</v>
      </c>
      <c r="AK46" s="6">
        <f t="shared" si="4"/>
        <v>230</v>
      </c>
      <c r="AL46" s="9">
        <f t="shared" si="0"/>
        <v>0.21650444000000002</v>
      </c>
      <c r="AQ46">
        <v>19.70702</v>
      </c>
      <c r="AR46">
        <v>4.8329999999999998E-2</v>
      </c>
      <c r="AS46" s="17">
        <f t="shared" si="24"/>
        <v>40.14649</v>
      </c>
      <c r="AT46" s="16">
        <f>$I$10+$J$10*AQ46</f>
        <v>4.1575357590000004E-3</v>
      </c>
      <c r="AU46" s="7">
        <f t="shared" si="26"/>
        <v>11.624674519125403</v>
      </c>
      <c r="AW46">
        <v>34.191569999999999</v>
      </c>
      <c r="AX46">
        <v>9.9110000000000004E-2</v>
      </c>
      <c r="AY46" s="17">
        <f t="shared" si="14"/>
        <v>82.904214999999994</v>
      </c>
      <c r="AZ46" s="16">
        <f t="shared" si="8"/>
        <v>9.6681828064999996E-3</v>
      </c>
      <c r="BA46" s="7">
        <f t="shared" si="15"/>
        <v>10.251150809164214</v>
      </c>
      <c r="BC46" s="6">
        <f t="shared" si="5"/>
        <v>230</v>
      </c>
      <c r="BD46" s="16">
        <f t="shared" si="1"/>
        <v>8.4163500000000002E-2</v>
      </c>
    </row>
    <row r="47" spans="2:56">
      <c r="B47">
        <v>48.874980000000001</v>
      </c>
      <c r="C47">
        <v>0.11508</v>
      </c>
      <c r="D47" s="17">
        <f t="shared" si="16"/>
        <v>25.56251</v>
      </c>
      <c r="E47" s="11">
        <f t="shared" si="6"/>
        <v>6.2381549143932208E-2</v>
      </c>
      <c r="F47" s="7">
        <f t="shared" si="9"/>
        <v>1.8447762452079746</v>
      </c>
      <c r="I47">
        <v>122.63875</v>
      </c>
      <c r="J47">
        <v>0.17662</v>
      </c>
      <c r="K47" s="15">
        <f t="shared" si="17"/>
        <v>38.680624999999999</v>
      </c>
      <c r="L47" s="11">
        <f t="shared" si="7"/>
        <v>0.10788621386709082</v>
      </c>
      <c r="M47" s="7">
        <f t="shared" si="10"/>
        <v>1.6370951734165495</v>
      </c>
      <c r="N47" s="7"/>
      <c r="O47" s="7"/>
      <c r="P47" s="7"/>
      <c r="Q47" s="7"/>
      <c r="R47" s="7"/>
      <c r="S47" s="7"/>
      <c r="T47" s="6">
        <f t="shared" si="2"/>
        <v>235</v>
      </c>
      <c r="U47" s="9">
        <f t="shared" si="3"/>
        <v>0.16690638699999999</v>
      </c>
      <c r="Y47">
        <v>21.747019999999999</v>
      </c>
      <c r="Z47">
        <v>0.16979</v>
      </c>
      <c r="AA47" s="17">
        <f t="shared" si="18"/>
        <v>39.126490000000004</v>
      </c>
      <c r="AB47" s="11">
        <f t="shared" si="19"/>
        <v>5.7489694500664233E-2</v>
      </c>
      <c r="AC47" s="7">
        <f t="shared" si="20"/>
        <v>2.9533988913097851</v>
      </c>
      <c r="AE47">
        <v>34.438929999999999</v>
      </c>
      <c r="AF47">
        <v>0.25814999999999999</v>
      </c>
      <c r="AG47" s="17">
        <f t="shared" si="21"/>
        <v>82.780535</v>
      </c>
      <c r="AH47" s="11">
        <f t="shared" si="22"/>
        <v>7.0497799278248202E-2</v>
      </c>
      <c r="AI47" s="7">
        <f t="shared" si="23"/>
        <v>3.6618164345968611</v>
      </c>
      <c r="AK47" s="6">
        <f t="shared" si="4"/>
        <v>235</v>
      </c>
      <c r="AL47" s="9">
        <f t="shared" si="0"/>
        <v>0.21889731000000001</v>
      </c>
      <c r="AS47" s="17"/>
      <c r="AT47" s="16"/>
      <c r="AU47" s="7"/>
      <c r="BC47" s="6">
        <f t="shared" si="5"/>
        <v>235</v>
      </c>
      <c r="BD47" s="16">
        <f t="shared" si="1"/>
        <v>8.606575000000001E-2</v>
      </c>
    </row>
    <row r="48" spans="2:56">
      <c r="B48">
        <v>36.587359999999997</v>
      </c>
      <c r="C48">
        <v>0.11602</v>
      </c>
      <c r="D48" s="17">
        <f t="shared" si="16"/>
        <v>31.706320000000002</v>
      </c>
      <c r="E48" s="11">
        <f t="shared" si="6"/>
        <v>5.4280829994434052E-2</v>
      </c>
      <c r="F48" s="7">
        <f>C48/E48</f>
        <v>2.1374028365427846</v>
      </c>
      <c r="I48">
        <v>121.94302999999999</v>
      </c>
      <c r="J48">
        <v>0.17907000000000001</v>
      </c>
      <c r="K48" s="15">
        <f t="shared" si="17"/>
        <v>39.028485000000003</v>
      </c>
      <c r="L48" s="11">
        <f t="shared" si="7"/>
        <v>0.10748205113891583</v>
      </c>
      <c r="M48" s="7">
        <f t="shared" si="10"/>
        <v>1.666045615081907</v>
      </c>
      <c r="N48" s="7"/>
      <c r="O48" s="7"/>
      <c r="P48" s="7"/>
      <c r="Q48" s="7"/>
      <c r="R48" s="7"/>
      <c r="S48" s="7"/>
      <c r="T48" s="6">
        <f t="shared" si="2"/>
        <v>240</v>
      </c>
      <c r="U48" s="9">
        <f t="shared" si="3"/>
        <v>0.16924387200000002</v>
      </c>
      <c r="Y48">
        <v>17.085709999999999</v>
      </c>
      <c r="Z48">
        <v>0.17049</v>
      </c>
      <c r="AA48" s="17">
        <f t="shared" si="18"/>
        <v>41.457144999999997</v>
      </c>
      <c r="AB48" s="11">
        <f t="shared" si="19"/>
        <v>5.2604157125836846E-2</v>
      </c>
      <c r="AC48" s="7">
        <f t="shared" si="20"/>
        <v>3.240998607622644</v>
      </c>
      <c r="AE48">
        <v>25.61899</v>
      </c>
      <c r="AF48">
        <v>0.25814999999999999</v>
      </c>
      <c r="AG48" s="17">
        <f t="shared" si="21"/>
        <v>87.190505000000002</v>
      </c>
      <c r="AH48" s="11">
        <f t="shared" si="22"/>
        <v>6.1503766048384104E-2</v>
      </c>
      <c r="AI48" s="7">
        <f t="shared" si="23"/>
        <v>4.1973039471585727</v>
      </c>
      <c r="AK48" s="6">
        <f t="shared" si="4"/>
        <v>240</v>
      </c>
      <c r="AL48" s="9">
        <f t="shared" si="0"/>
        <v>0.22122336000000004</v>
      </c>
      <c r="AS48" s="17"/>
      <c r="AT48" s="16"/>
      <c r="AU48" s="7"/>
      <c r="BC48" s="6">
        <f t="shared" si="5"/>
        <v>240</v>
      </c>
      <c r="BD48" s="16">
        <f t="shared" si="1"/>
        <v>8.7968000000000005E-2</v>
      </c>
    </row>
    <row r="49" spans="2:56">
      <c r="B49">
        <v>28.666830000000001</v>
      </c>
      <c r="C49">
        <v>0.11602</v>
      </c>
      <c r="D49" s="17">
        <f t="shared" si="16"/>
        <v>35.666584999999998</v>
      </c>
      <c r="E49" s="11">
        <f t="shared" si="6"/>
        <v>4.8980358509513711E-2</v>
      </c>
      <c r="F49" s="7"/>
      <c r="I49">
        <v>112.57702999999999</v>
      </c>
      <c r="J49">
        <v>0.17921999999999999</v>
      </c>
      <c r="K49" s="15">
        <f t="shared" si="17"/>
        <v>43.711485000000003</v>
      </c>
      <c r="L49" s="11">
        <f t="shared" si="7"/>
        <v>0.10199469470500709</v>
      </c>
      <c r="M49" s="7">
        <f t="shared" si="10"/>
        <v>1.7571502176495242</v>
      </c>
      <c r="N49" s="7"/>
      <c r="O49" s="7"/>
      <c r="P49" s="7"/>
      <c r="Q49" s="7"/>
      <c r="R49" s="7"/>
      <c r="S49" s="7"/>
      <c r="T49" s="6">
        <f t="shared" si="2"/>
        <v>245</v>
      </c>
      <c r="U49" s="9">
        <f t="shared" si="3"/>
        <v>0.17155674300000001</v>
      </c>
      <c r="Y49">
        <v>12.826230000000001</v>
      </c>
      <c r="Z49">
        <v>0.16979</v>
      </c>
      <c r="AA49" s="17">
        <f t="shared" si="18"/>
        <v>43.586885000000002</v>
      </c>
      <c r="AB49" s="11">
        <f t="shared" si="19"/>
        <v>4.8088998927976356E-2</v>
      </c>
      <c r="AC49" s="7">
        <f t="shared" si="20"/>
        <v>3.5307451555458065</v>
      </c>
      <c r="AE49">
        <v>20.450970000000002</v>
      </c>
      <c r="AF49">
        <v>0.25814999999999999</v>
      </c>
      <c r="AG49" s="17">
        <f t="shared" si="21"/>
        <v>89.774514999999994</v>
      </c>
      <c r="AH49" s="11">
        <f t="shared" si="22"/>
        <v>5.6137128158745386E-2</v>
      </c>
      <c r="AI49" s="7">
        <f t="shared" si="23"/>
        <v>4.5985608538790883</v>
      </c>
      <c r="AK49" s="6">
        <f t="shared" si="4"/>
        <v>245</v>
      </c>
      <c r="AL49" s="9">
        <f t="shared" si="0"/>
        <v>0.22348259000000004</v>
      </c>
      <c r="BC49" s="6">
        <f t="shared" si="5"/>
        <v>245</v>
      </c>
      <c r="BD49" s="16">
        <f t="shared" si="1"/>
        <v>8.9870249999999999E-2</v>
      </c>
    </row>
    <row r="50" spans="2:56">
      <c r="B50">
        <v>21.459720000000001</v>
      </c>
      <c r="C50">
        <v>0.11648</v>
      </c>
      <c r="D50" s="17">
        <f t="shared" si="16"/>
        <v>39.270139999999998</v>
      </c>
      <c r="E50" s="11">
        <f t="shared" si="6"/>
        <v>4.410364084753754E-2</v>
      </c>
      <c r="F50" s="7"/>
      <c r="I50">
        <v>108.80453</v>
      </c>
      <c r="J50">
        <v>0.18235999999999999</v>
      </c>
      <c r="K50" s="15">
        <f>(200-I50)/2</f>
        <v>45.597735</v>
      </c>
      <c r="L50" s="11">
        <f t="shared" si="7"/>
        <v>9.9760060797418143E-2</v>
      </c>
      <c r="M50" s="7">
        <f>J50/L50</f>
        <v>1.8279860551640681</v>
      </c>
      <c r="N50" s="7"/>
      <c r="O50" s="7"/>
      <c r="P50" s="7"/>
      <c r="Q50" s="7"/>
      <c r="R50" s="7"/>
      <c r="S50" s="7"/>
      <c r="T50" s="6">
        <f t="shared" si="2"/>
        <v>250</v>
      </c>
      <c r="U50" s="9">
        <f t="shared" si="3"/>
        <v>0.173845</v>
      </c>
      <c r="AK50" s="6">
        <f t="shared" si="4"/>
        <v>250</v>
      </c>
      <c r="AL50" s="9">
        <f t="shared" si="0"/>
        <v>0.22567500000000001</v>
      </c>
      <c r="BC50" s="6">
        <f t="shared" si="5"/>
        <v>250</v>
      </c>
      <c r="BD50" s="16">
        <f t="shared" si="1"/>
        <v>9.1772500000000007E-2</v>
      </c>
    </row>
    <row r="51" spans="2:56">
      <c r="K51" s="15"/>
      <c r="L51" s="9"/>
      <c r="M51" s="7"/>
      <c r="N51" s="7"/>
      <c r="O51" s="7"/>
      <c r="P51" s="7"/>
      <c r="Q51" s="7"/>
      <c r="R51" s="7"/>
      <c r="S51" s="7"/>
      <c r="T51" s="6">
        <f t="shared" si="2"/>
        <v>255</v>
      </c>
      <c r="U51" s="9">
        <f t="shared" si="3"/>
        <v>0.17610864300000001</v>
      </c>
      <c r="AK51" s="6">
        <f t="shared" si="4"/>
        <v>255</v>
      </c>
      <c r="AL51" s="9">
        <f t="shared" si="0"/>
        <v>0.22780059000000003</v>
      </c>
      <c r="BC51" s="6">
        <f t="shared" si="5"/>
        <v>255</v>
      </c>
      <c r="BD51" s="16">
        <f t="shared" si="1"/>
        <v>9.3674750000000001E-2</v>
      </c>
    </row>
    <row r="52" spans="2:56">
      <c r="C52" s="6" t="s">
        <v>9</v>
      </c>
      <c r="D52" s="6"/>
      <c r="E52" s="6"/>
      <c r="K52" s="15"/>
      <c r="L52" s="9"/>
      <c r="M52" s="7"/>
      <c r="N52" s="7"/>
      <c r="O52" s="7"/>
      <c r="P52" s="7"/>
      <c r="Q52" s="7"/>
      <c r="R52" s="7"/>
      <c r="S52" s="7"/>
      <c r="T52" s="6">
        <f t="shared" si="2"/>
        <v>260</v>
      </c>
      <c r="U52" s="9">
        <f t="shared" si="3"/>
        <v>0.17834767200000001</v>
      </c>
      <c r="Z52" s="6" t="s">
        <v>9</v>
      </c>
      <c r="AA52" s="6"/>
      <c r="AB52" s="6"/>
      <c r="AK52" s="6">
        <f t="shared" si="4"/>
        <v>260</v>
      </c>
      <c r="AL52" s="9">
        <f t="shared" si="0"/>
        <v>0.22985936000000004</v>
      </c>
      <c r="AR52" s="6" t="s">
        <v>9</v>
      </c>
      <c r="AS52" s="6"/>
      <c r="AT52" s="6"/>
      <c r="BC52" s="6">
        <f t="shared" si="5"/>
        <v>260</v>
      </c>
      <c r="BD52" s="16">
        <f t="shared" si="1"/>
        <v>9.5577000000000009E-2</v>
      </c>
    </row>
    <row r="53" spans="2:56">
      <c r="C53" s="6" t="s">
        <v>10</v>
      </c>
      <c r="D53" s="6" t="s">
        <v>11</v>
      </c>
      <c r="E53" s="6" t="s">
        <v>12</v>
      </c>
      <c r="K53" s="15"/>
      <c r="L53" s="9"/>
      <c r="M53" s="7"/>
      <c r="N53" s="7"/>
      <c r="O53" s="7"/>
      <c r="P53" s="7"/>
      <c r="Q53" s="7"/>
      <c r="R53" s="7"/>
      <c r="S53" s="7"/>
      <c r="T53" s="6">
        <f t="shared" si="2"/>
        <v>265</v>
      </c>
      <c r="U53" s="9">
        <f t="shared" si="3"/>
        <v>0.18056208700000001</v>
      </c>
      <c r="Z53" s="6" t="s">
        <v>10</v>
      </c>
      <c r="AA53" s="6" t="s">
        <v>11</v>
      </c>
      <c r="AB53" s="6" t="s">
        <v>12</v>
      </c>
      <c r="AK53" s="6">
        <f t="shared" si="4"/>
        <v>265</v>
      </c>
      <c r="AL53" s="9">
        <f t="shared" si="0"/>
        <v>0.23185131000000003</v>
      </c>
      <c r="AR53" s="6" t="s">
        <v>10</v>
      </c>
      <c r="AS53" s="6" t="s">
        <v>11</v>
      </c>
      <c r="AT53" s="6" t="s">
        <v>12</v>
      </c>
      <c r="BC53" s="6">
        <f t="shared" si="5"/>
        <v>265</v>
      </c>
      <c r="BD53" s="16">
        <f t="shared" si="1"/>
        <v>9.7479250000000003E-2</v>
      </c>
    </row>
    <row r="54" spans="2:56">
      <c r="B54" s="6" t="s">
        <v>29</v>
      </c>
      <c r="C54" s="6">
        <v>1.0059499999999999</v>
      </c>
      <c r="D54" s="10">
        <v>2.589E-2</v>
      </c>
      <c r="E54" s="10">
        <v>2.6278E-4</v>
      </c>
      <c r="K54" s="15"/>
      <c r="L54" s="9"/>
      <c r="M54" s="7"/>
      <c r="N54" s="7"/>
      <c r="O54" s="7"/>
      <c r="P54" s="7"/>
      <c r="Q54" s="7"/>
      <c r="R54" s="7"/>
      <c r="S54" s="7"/>
      <c r="T54" s="6">
        <f t="shared" si="2"/>
        <v>270</v>
      </c>
      <c r="U54" s="9">
        <f t="shared" si="3"/>
        <v>0.182751888</v>
      </c>
      <c r="Y54" s="6" t="s">
        <v>29</v>
      </c>
      <c r="Z54" s="6">
        <v>1.016</v>
      </c>
      <c r="AA54" s="10">
        <v>2.4840000000000001E-2</v>
      </c>
      <c r="AB54" s="10">
        <v>4.9065999999999997E-4</v>
      </c>
      <c r="AK54" s="6">
        <f t="shared" si="4"/>
        <v>270</v>
      </c>
      <c r="AL54" s="9">
        <f t="shared" si="0"/>
        <v>0.23377644000000003</v>
      </c>
      <c r="AQ54" s="6" t="s">
        <v>29</v>
      </c>
      <c r="AR54" s="6">
        <v>1.0175700000000001</v>
      </c>
      <c r="AS54" s="10">
        <v>3.1600000000000003E-2</v>
      </c>
      <c r="AT54" s="10">
        <v>1.6199999999999999E-3</v>
      </c>
      <c r="BC54" s="6">
        <f t="shared" si="5"/>
        <v>270</v>
      </c>
      <c r="BD54" s="16">
        <f t="shared" si="1"/>
        <v>9.9381500000000011E-2</v>
      </c>
    </row>
    <row r="55" spans="2:56">
      <c r="B55" s="6" t="s">
        <v>30</v>
      </c>
      <c r="C55" s="6">
        <v>1.00648</v>
      </c>
      <c r="D55" s="10">
        <v>1.2489999999999999E-2</v>
      </c>
      <c r="E55" s="10">
        <v>1.1095E-4</v>
      </c>
      <c r="K55" s="15"/>
      <c r="L55" s="9"/>
      <c r="M55" s="7"/>
      <c r="N55" s="7"/>
      <c r="O55" s="7"/>
      <c r="P55" s="7"/>
      <c r="Q55" s="7"/>
      <c r="R55" s="7"/>
      <c r="S55" s="7"/>
      <c r="T55" s="6">
        <f t="shared" si="2"/>
        <v>275</v>
      </c>
      <c r="U55" s="9">
        <f t="shared" si="3"/>
        <v>0.18491707499999999</v>
      </c>
      <c r="Y55" s="6" t="s">
        <v>30</v>
      </c>
      <c r="Z55" s="6">
        <v>1.0054799999999999</v>
      </c>
      <c r="AA55" s="10">
        <v>1.3480000000000001E-2</v>
      </c>
      <c r="AB55" s="10">
        <v>7.1913000000000001E-5</v>
      </c>
      <c r="AK55" s="6">
        <f t="shared" si="4"/>
        <v>275</v>
      </c>
      <c r="AL55" s="9">
        <f t="shared" si="0"/>
        <v>0.23563475</v>
      </c>
      <c r="AQ55" s="6" t="s">
        <v>30</v>
      </c>
      <c r="AR55" s="6">
        <v>1.0025299999999999</v>
      </c>
      <c r="AS55" s="10">
        <v>2.1350000000000001E-2</v>
      </c>
      <c r="AT55" s="10">
        <v>1.7000000000000001E-4</v>
      </c>
      <c r="BC55" s="6">
        <f t="shared" si="5"/>
        <v>275</v>
      </c>
      <c r="BD55" s="16">
        <f t="shared" si="1"/>
        <v>0.10128375000000001</v>
      </c>
    </row>
    <row r="56" spans="2:56">
      <c r="B56" t="s">
        <v>32</v>
      </c>
      <c r="C56">
        <v>0.99950000000000006</v>
      </c>
      <c r="D56">
        <v>3.542E-2</v>
      </c>
      <c r="E56" s="1">
        <v>8.2129999999999996E-4</v>
      </c>
      <c r="K56" s="15"/>
      <c r="L56" s="9"/>
      <c r="M56" s="7"/>
      <c r="N56" s="7"/>
      <c r="O56" s="7"/>
      <c r="P56" s="7"/>
      <c r="Q56" s="7"/>
      <c r="R56" s="7"/>
      <c r="S56" s="7"/>
      <c r="T56" s="6">
        <f t="shared" si="2"/>
        <v>280</v>
      </c>
      <c r="U56" s="9">
        <f t="shared" si="3"/>
        <v>0.18705764799999999</v>
      </c>
      <c r="AB56" s="1"/>
      <c r="AK56" s="6">
        <f t="shared" si="4"/>
        <v>280</v>
      </c>
      <c r="AL56" s="9">
        <f t="shared" si="0"/>
        <v>0.23742624000000001</v>
      </c>
      <c r="AT56" s="1"/>
      <c r="BC56" s="6">
        <f t="shared" si="5"/>
        <v>280</v>
      </c>
      <c r="BD56" s="16">
        <f t="shared" si="1"/>
        <v>0.103186</v>
      </c>
    </row>
    <row r="57" spans="2:56">
      <c r="K57" s="15"/>
      <c r="L57" s="9"/>
      <c r="M57" s="7"/>
      <c r="N57" s="7"/>
      <c r="O57" s="7"/>
      <c r="P57" s="7"/>
      <c r="Q57" s="7"/>
      <c r="R57" s="7"/>
      <c r="S57" s="7"/>
      <c r="T57" s="6">
        <f t="shared" si="2"/>
        <v>285</v>
      </c>
      <c r="U57" s="9">
        <f t="shared" si="3"/>
        <v>0.18917360699999999</v>
      </c>
      <c r="AK57" s="6">
        <f t="shared" si="4"/>
        <v>285</v>
      </c>
      <c r="AL57" s="9">
        <f t="shared" si="0"/>
        <v>0.23915090999999999</v>
      </c>
      <c r="BC57" s="6">
        <f t="shared" si="5"/>
        <v>285</v>
      </c>
      <c r="BD57" s="16">
        <f t="shared" si="1"/>
        <v>0.10508825000000001</v>
      </c>
    </row>
    <row r="58" spans="2:56">
      <c r="K58" s="15"/>
      <c r="L58" s="9"/>
      <c r="M58" s="7"/>
      <c r="N58" s="7"/>
      <c r="O58" s="7"/>
      <c r="P58" s="7"/>
      <c r="Q58" s="7"/>
      <c r="R58" s="7"/>
      <c r="S58" s="7"/>
      <c r="T58" s="6">
        <f t="shared" si="2"/>
        <v>290</v>
      </c>
      <c r="U58" s="9">
        <f t="shared" si="3"/>
        <v>0.19126495199999999</v>
      </c>
      <c r="AK58" s="6">
        <f t="shared" si="4"/>
        <v>290</v>
      </c>
      <c r="AL58" s="9">
        <f t="shared" si="0"/>
        <v>0.24080876000000001</v>
      </c>
      <c r="BC58" s="6">
        <f t="shared" si="5"/>
        <v>290</v>
      </c>
      <c r="BD58" s="16">
        <f t="shared" si="1"/>
        <v>0.1069905</v>
      </c>
    </row>
    <row r="59" spans="2:56">
      <c r="C59" t="s">
        <v>31</v>
      </c>
      <c r="D59" s="6" t="s">
        <v>29</v>
      </c>
      <c r="E59" s="6" t="s">
        <v>30</v>
      </c>
      <c r="F59" t="s">
        <v>32</v>
      </c>
      <c r="K59" s="15"/>
      <c r="L59" s="9"/>
      <c r="M59" s="7"/>
      <c r="N59" s="7"/>
      <c r="O59" s="7"/>
      <c r="P59" s="7"/>
      <c r="Q59" s="7"/>
      <c r="R59" s="7"/>
      <c r="S59" s="7"/>
      <c r="T59" s="6">
        <f t="shared" si="2"/>
        <v>295</v>
      </c>
      <c r="U59" s="9">
        <f t="shared" si="3"/>
        <v>0.193331683</v>
      </c>
      <c r="Z59" t="s">
        <v>31</v>
      </c>
      <c r="AA59" s="6" t="s">
        <v>29</v>
      </c>
      <c r="AB59" s="6" t="s">
        <v>30</v>
      </c>
      <c r="AK59" s="6">
        <f t="shared" si="4"/>
        <v>295</v>
      </c>
      <c r="AL59" s="9">
        <f t="shared" si="0"/>
        <v>0.24239979</v>
      </c>
      <c r="AR59" t="s">
        <v>31</v>
      </c>
      <c r="AS59" s="6" t="s">
        <v>29</v>
      </c>
      <c r="AT59" s="6" t="s">
        <v>30</v>
      </c>
      <c r="BC59" s="6">
        <f t="shared" si="5"/>
        <v>295</v>
      </c>
      <c r="BD59" s="16">
        <f t="shared" si="1"/>
        <v>0.10889275000000001</v>
      </c>
    </row>
    <row r="60" spans="2:56">
      <c r="C60">
        <v>0</v>
      </c>
      <c r="D60" s="7">
        <f>$C$54+$D$54*C60+$E$54*C60^2</f>
        <v>1.0059499999999999</v>
      </c>
      <c r="E60" s="7">
        <f>$C$55+$D$55*C60+$E$55*C60^2</f>
        <v>1.00648</v>
      </c>
      <c r="F60" s="7">
        <f>$C$56+$D$56*C60+$E$56*C60^2</f>
        <v>0.99950000000000006</v>
      </c>
      <c r="K60" s="15"/>
      <c r="L60" s="9"/>
      <c r="M60" s="7"/>
      <c r="N60" s="7"/>
      <c r="O60" s="7"/>
      <c r="P60" s="7"/>
      <c r="Q60" s="7"/>
      <c r="R60" s="7"/>
      <c r="S60" s="7"/>
      <c r="T60" s="6">
        <f t="shared" si="2"/>
        <v>300</v>
      </c>
      <c r="U60" s="9">
        <f t="shared" si="3"/>
        <v>0.19537379999999999</v>
      </c>
      <c r="Z60">
        <v>0</v>
      </c>
      <c r="AA60" s="7">
        <f>$Z$54+$AA$54*Z60+$AB$54*Z60^2</f>
        <v>1.016</v>
      </c>
      <c r="AB60" s="7">
        <f>$Z$55+$AA$55*Z60+$AB$55*Z60^2</f>
        <v>1.0054799999999999</v>
      </c>
      <c r="AK60" s="6">
        <f t="shared" si="4"/>
        <v>300</v>
      </c>
      <c r="AL60" s="9">
        <f t="shared" si="0"/>
        <v>0.24392400000000003</v>
      </c>
      <c r="AR60">
        <v>0</v>
      </c>
      <c r="AS60" s="7">
        <f>$AR$54+$AS$54*AR60+$AT$54*AR60^2</f>
        <v>1.0175700000000001</v>
      </c>
      <c r="AT60" s="7">
        <f>$AR$55+$AS$55*AR60+$AT$55*AR60^2</f>
        <v>1.0025299999999999</v>
      </c>
      <c r="BC60" s="6">
        <f t="shared" si="5"/>
        <v>300</v>
      </c>
      <c r="BD60" s="16">
        <f t="shared" si="1"/>
        <v>0.110795</v>
      </c>
    </row>
    <row r="61" spans="2:56">
      <c r="C61">
        <f>2+C60</f>
        <v>2</v>
      </c>
      <c r="D61" s="7">
        <f t="shared" ref="D61:D77" si="27">$C$54+$D$54*C61+$E$54*C61^2</f>
        <v>1.0587811199999999</v>
      </c>
      <c r="E61" s="7">
        <f t="shared" ref="E61:E80" si="28">$C$55+$D$55*C61+$E$55*C61^2</f>
        <v>1.0319038</v>
      </c>
      <c r="F61" s="7">
        <f t="shared" ref="F61:F67" si="29">$C$56+$D$56*C61+$E$56*C61^2</f>
        <v>1.0736252000000002</v>
      </c>
      <c r="K61" s="15"/>
      <c r="L61" s="9"/>
      <c r="M61" s="7"/>
      <c r="N61" s="7"/>
      <c r="O61" s="7"/>
      <c r="P61" s="7"/>
      <c r="Q61" s="7"/>
      <c r="R61" s="7"/>
      <c r="S61" s="7"/>
      <c r="Z61">
        <f>2+Z60</f>
        <v>2</v>
      </c>
      <c r="AA61" s="7">
        <f t="shared" ref="AA61:AA80" si="30">$Z$54+$AA$54*Z61+$AB$54*Z61^2</f>
        <v>1.0676426399999999</v>
      </c>
      <c r="AB61" s="7">
        <f t="shared" ref="AB61:AB80" si="31">$Z$55+$AA$55*Z61+$AB$55*Z61^2</f>
        <v>1.0327276519999999</v>
      </c>
      <c r="AR61">
        <f>2+AR60</f>
        <v>2</v>
      </c>
      <c r="AS61" s="7">
        <f t="shared" ref="AS61:AS80" si="32">$AR$54+$AS$54*AR61+$AT$54*AR61^2</f>
        <v>1.08725</v>
      </c>
      <c r="AT61" s="7">
        <f t="shared" ref="AT61:AT80" si="33">$AR$55+$AS$55*AR61+$AT$55*AR61^2</f>
        <v>1.0459099999999999</v>
      </c>
    </row>
    <row r="62" spans="2:56">
      <c r="C62">
        <f t="shared" ref="C62:C80" si="34">2+C61</f>
        <v>4</v>
      </c>
      <c r="D62" s="7">
        <f t="shared" si="27"/>
        <v>1.1137144800000001</v>
      </c>
      <c r="E62" s="7">
        <f t="shared" si="28"/>
        <v>1.0582152</v>
      </c>
      <c r="F62" s="7">
        <f t="shared" si="29"/>
        <v>1.1543208</v>
      </c>
      <c r="K62" s="15">
        <v>40</v>
      </c>
      <c r="L62" s="9">
        <f>F65</f>
        <v>1.4358300000000002</v>
      </c>
      <c r="M62" s="7"/>
      <c r="N62" s="7"/>
      <c r="O62" s="7"/>
      <c r="P62" s="7"/>
      <c r="Q62" s="7"/>
      <c r="R62" s="7"/>
      <c r="S62" s="7"/>
      <c r="Z62">
        <f t="shared" ref="Z62:Z80" si="35">2+Z61</f>
        <v>4</v>
      </c>
      <c r="AA62" s="7">
        <f>$Z$54+$AA$54*Z62+$AB$54*Z62^2</f>
        <v>1.12321056</v>
      </c>
      <c r="AB62" s="7">
        <f t="shared" si="31"/>
        <v>1.060550608</v>
      </c>
      <c r="AR62">
        <f t="shared" ref="AR62:AR80" si="36">2+AR61</f>
        <v>4</v>
      </c>
      <c r="AS62" s="7">
        <f t="shared" si="32"/>
        <v>1.1698900000000001</v>
      </c>
      <c r="AT62" s="7">
        <f t="shared" si="33"/>
        <v>1.0906499999999999</v>
      </c>
    </row>
    <row r="63" spans="2:56">
      <c r="C63">
        <f t="shared" si="34"/>
        <v>6</v>
      </c>
      <c r="D63" s="7">
        <f t="shared" si="27"/>
        <v>1.1707500799999999</v>
      </c>
      <c r="E63" s="7">
        <f t="shared" si="28"/>
        <v>1.0854142</v>
      </c>
      <c r="F63" s="7">
        <f t="shared" si="29"/>
        <v>1.2415868000000001</v>
      </c>
      <c r="K63">
        <v>100</v>
      </c>
      <c r="L63" s="7">
        <f>D65</f>
        <v>1.2911280000000001</v>
      </c>
      <c r="Z63">
        <f t="shared" si="35"/>
        <v>6</v>
      </c>
      <c r="AA63" s="7">
        <f t="shared" si="30"/>
        <v>1.1827037600000001</v>
      </c>
      <c r="AB63" s="7">
        <f>$Z$55+$AA$55*Z63+$AB$55*Z63^2</f>
        <v>1.0889488679999999</v>
      </c>
      <c r="AR63">
        <f t="shared" si="36"/>
        <v>6</v>
      </c>
      <c r="AS63" s="7">
        <f t="shared" si="32"/>
        <v>1.26549</v>
      </c>
      <c r="AT63" s="7">
        <f>$AR$55+$AS$55*AR63+$AT$55*AR63^2</f>
        <v>1.1367499999999999</v>
      </c>
    </row>
    <row r="64" spans="2:56">
      <c r="C64">
        <f t="shared" si="34"/>
        <v>8</v>
      </c>
      <c r="D64" s="7">
        <f t="shared" si="27"/>
        <v>1.2298879199999999</v>
      </c>
      <c r="E64" s="7">
        <f t="shared" si="28"/>
        <v>1.1135008</v>
      </c>
      <c r="F64" s="7">
        <f t="shared" si="29"/>
        <v>1.3354232000000001</v>
      </c>
      <c r="K64">
        <v>200</v>
      </c>
      <c r="L64" s="7">
        <f>E65</f>
        <v>1.1424750000000001</v>
      </c>
      <c r="Z64">
        <f t="shared" si="35"/>
        <v>8</v>
      </c>
      <c r="AA64" s="7">
        <f t="shared" si="30"/>
        <v>1.24612224</v>
      </c>
      <c r="AB64" s="7">
        <f t="shared" si="31"/>
        <v>1.1179224319999999</v>
      </c>
      <c r="AR64">
        <f t="shared" si="36"/>
        <v>8</v>
      </c>
      <c r="AS64" s="7">
        <f>$AR$54+$AS$54*AR64+$AT$54*AR64^2</f>
        <v>1.3740500000000002</v>
      </c>
      <c r="AT64" s="7">
        <f>$AR$55+$AS$55*AR64+$AT$55*AR64^2</f>
        <v>1.18421</v>
      </c>
    </row>
    <row r="65" spans="3:56" s="2" customFormat="1">
      <c r="C65" s="2">
        <f t="shared" si="34"/>
        <v>10</v>
      </c>
      <c r="D65" s="18">
        <f t="shared" si="27"/>
        <v>1.2911280000000001</v>
      </c>
      <c r="E65" s="18">
        <f t="shared" si="28"/>
        <v>1.1424750000000001</v>
      </c>
      <c r="F65" s="18">
        <f t="shared" si="29"/>
        <v>1.4358300000000002</v>
      </c>
      <c r="U65" s="19"/>
      <c r="W65" s="20"/>
      <c r="Z65" s="2">
        <f t="shared" si="35"/>
        <v>10</v>
      </c>
      <c r="AA65" s="18">
        <f t="shared" si="30"/>
        <v>1.313466</v>
      </c>
      <c r="AB65" s="18">
        <f t="shared" si="31"/>
        <v>1.1474712999999999</v>
      </c>
      <c r="AL65" s="19"/>
      <c r="AO65" s="20"/>
      <c r="AR65" s="2">
        <f t="shared" si="36"/>
        <v>10</v>
      </c>
      <c r="AS65" s="18">
        <f t="shared" si="32"/>
        <v>1.4955700000000001</v>
      </c>
      <c r="AT65" s="18">
        <f t="shared" si="33"/>
        <v>1.2330299999999998</v>
      </c>
      <c r="BD65" s="21"/>
    </row>
    <row r="66" spans="3:56">
      <c r="C66">
        <f t="shared" si="34"/>
        <v>12</v>
      </c>
      <c r="D66" s="7">
        <f t="shared" si="27"/>
        <v>1.3544703199999999</v>
      </c>
      <c r="E66" s="7">
        <f t="shared" si="28"/>
        <v>1.1723368000000001</v>
      </c>
      <c r="F66" s="7">
        <f t="shared" si="29"/>
        <v>1.5428071999999999</v>
      </c>
      <c r="Z66">
        <f t="shared" si="35"/>
        <v>12</v>
      </c>
      <c r="AA66" s="7">
        <f t="shared" si="30"/>
        <v>1.3847350400000003</v>
      </c>
      <c r="AB66" s="7">
        <f t="shared" si="31"/>
        <v>1.1775954720000001</v>
      </c>
      <c r="AR66">
        <f t="shared" si="36"/>
        <v>12</v>
      </c>
      <c r="AS66" s="7">
        <f t="shared" si="32"/>
        <v>1.63005</v>
      </c>
      <c r="AT66" s="7">
        <f t="shared" si="33"/>
        <v>1.28321</v>
      </c>
    </row>
    <row r="67" spans="3:56">
      <c r="C67">
        <f t="shared" si="34"/>
        <v>14</v>
      </c>
      <c r="D67" s="7">
        <f t="shared" si="27"/>
        <v>1.4199148799999999</v>
      </c>
      <c r="E67" s="7">
        <f t="shared" si="28"/>
        <v>1.2030862</v>
      </c>
      <c r="F67" s="7">
        <f t="shared" si="29"/>
        <v>1.6563547999999999</v>
      </c>
      <c r="Z67">
        <f t="shared" si="35"/>
        <v>14</v>
      </c>
      <c r="AA67" s="7">
        <f t="shared" si="30"/>
        <v>1.4599293600000001</v>
      </c>
      <c r="AB67" s="7">
        <f t="shared" si="31"/>
        <v>1.208294948</v>
      </c>
      <c r="AR67">
        <f t="shared" si="36"/>
        <v>14</v>
      </c>
      <c r="AS67" s="7">
        <f t="shared" si="32"/>
        <v>1.7774900000000002</v>
      </c>
      <c r="AT67" s="7">
        <f t="shared" si="33"/>
        <v>1.3347499999999999</v>
      </c>
    </row>
    <row r="68" spans="3:56">
      <c r="C68">
        <f t="shared" si="34"/>
        <v>16</v>
      </c>
      <c r="D68" s="7">
        <f t="shared" si="27"/>
        <v>1.4874616799999998</v>
      </c>
      <c r="E68" s="7">
        <f t="shared" si="28"/>
        <v>1.2347232000000001</v>
      </c>
      <c r="Z68">
        <f t="shared" si="35"/>
        <v>16</v>
      </c>
      <c r="AA68" s="7">
        <f t="shared" si="30"/>
        <v>1.5390489600000001</v>
      </c>
      <c r="AB68" s="7">
        <f t="shared" si="31"/>
        <v>1.239569728</v>
      </c>
      <c r="AR68">
        <f t="shared" si="36"/>
        <v>16</v>
      </c>
      <c r="AS68" s="7">
        <f t="shared" si="32"/>
        <v>1.9378900000000001</v>
      </c>
      <c r="AT68" s="7">
        <f t="shared" si="33"/>
        <v>1.3876499999999998</v>
      </c>
    </row>
    <row r="69" spans="3:56">
      <c r="C69">
        <f t="shared" si="34"/>
        <v>18</v>
      </c>
      <c r="D69" s="7">
        <f t="shared" si="27"/>
        <v>1.5571107199999998</v>
      </c>
      <c r="E69" s="7">
        <f t="shared" si="28"/>
        <v>1.2672478</v>
      </c>
      <c r="Z69">
        <f t="shared" si="35"/>
        <v>18</v>
      </c>
      <c r="AA69" s="7">
        <f t="shared" si="30"/>
        <v>1.62209384</v>
      </c>
      <c r="AB69" s="7">
        <f t="shared" si="31"/>
        <v>1.271419812</v>
      </c>
      <c r="AR69">
        <f t="shared" si="36"/>
        <v>18</v>
      </c>
      <c r="AS69" s="7">
        <f t="shared" si="32"/>
        <v>2.1112500000000001</v>
      </c>
      <c r="AT69" s="7">
        <f t="shared" si="33"/>
        <v>1.44191</v>
      </c>
    </row>
    <row r="70" spans="3:56">
      <c r="C70">
        <f t="shared" si="34"/>
        <v>20</v>
      </c>
      <c r="D70" s="7">
        <f t="shared" si="27"/>
        <v>1.628862</v>
      </c>
      <c r="E70" s="7">
        <f t="shared" si="28"/>
        <v>1.3006600000000001</v>
      </c>
      <c r="Z70">
        <f t="shared" si="35"/>
        <v>20</v>
      </c>
      <c r="AA70" s="7">
        <f t="shared" si="30"/>
        <v>1.7090639999999999</v>
      </c>
      <c r="AB70" s="7">
        <f t="shared" si="31"/>
        <v>1.3038452</v>
      </c>
      <c r="AR70">
        <f t="shared" si="36"/>
        <v>20</v>
      </c>
      <c r="AS70" s="7">
        <f t="shared" si="32"/>
        <v>2.2975700000000003</v>
      </c>
      <c r="AT70" s="7">
        <f t="shared" si="33"/>
        <v>1.49753</v>
      </c>
    </row>
    <row r="71" spans="3:56">
      <c r="C71">
        <f t="shared" si="34"/>
        <v>22</v>
      </c>
      <c r="D71" s="7">
        <f t="shared" si="27"/>
        <v>1.7027155199999999</v>
      </c>
      <c r="E71" s="7">
        <f t="shared" si="28"/>
        <v>1.3349598</v>
      </c>
      <c r="Z71">
        <f t="shared" si="35"/>
        <v>22</v>
      </c>
      <c r="AA71" s="7">
        <f t="shared" si="30"/>
        <v>1.7999594400000001</v>
      </c>
      <c r="AB71" s="7">
        <f t="shared" si="31"/>
        <v>1.3368458919999999</v>
      </c>
      <c r="AR71">
        <f t="shared" si="36"/>
        <v>22</v>
      </c>
      <c r="AS71" s="7">
        <f t="shared" si="32"/>
        <v>2.4968500000000002</v>
      </c>
      <c r="AT71" s="7">
        <f t="shared" si="33"/>
        <v>1.5545099999999998</v>
      </c>
    </row>
    <row r="72" spans="3:56">
      <c r="C72">
        <f t="shared" si="34"/>
        <v>24</v>
      </c>
      <c r="D72" s="7">
        <f t="shared" si="27"/>
        <v>1.77867128</v>
      </c>
      <c r="E72" s="7">
        <f t="shared" si="28"/>
        <v>1.3701472000000001</v>
      </c>
      <c r="Z72">
        <f t="shared" si="35"/>
        <v>24</v>
      </c>
      <c r="AA72" s="7">
        <f t="shared" si="30"/>
        <v>1.89478016</v>
      </c>
      <c r="AB72" s="7">
        <f t="shared" si="31"/>
        <v>1.3704218879999999</v>
      </c>
      <c r="AR72">
        <f t="shared" si="36"/>
        <v>24</v>
      </c>
      <c r="AS72" s="7">
        <f t="shared" si="32"/>
        <v>2.7090899999999998</v>
      </c>
      <c r="AT72" s="7">
        <f t="shared" si="33"/>
        <v>1.6128499999999999</v>
      </c>
    </row>
    <row r="73" spans="3:56">
      <c r="C73">
        <f t="shared" si="34"/>
        <v>26</v>
      </c>
      <c r="D73" s="7">
        <f t="shared" si="27"/>
        <v>1.8567292799999999</v>
      </c>
      <c r="E73" s="7">
        <f t="shared" si="28"/>
        <v>1.4062222</v>
      </c>
      <c r="Z73">
        <f t="shared" si="35"/>
        <v>26</v>
      </c>
      <c r="AA73" s="7">
        <f t="shared" si="30"/>
        <v>1.99352616</v>
      </c>
      <c r="AB73" s="7">
        <f t="shared" si="31"/>
        <v>1.4045731880000001</v>
      </c>
      <c r="AR73">
        <f t="shared" si="36"/>
        <v>26</v>
      </c>
      <c r="AS73" s="7">
        <f t="shared" si="32"/>
        <v>2.9342899999999998</v>
      </c>
      <c r="AT73" s="7">
        <f t="shared" si="33"/>
        <v>1.67255</v>
      </c>
    </row>
    <row r="74" spans="3:56">
      <c r="C74">
        <f t="shared" si="34"/>
        <v>28</v>
      </c>
      <c r="D74" s="7">
        <f t="shared" si="27"/>
        <v>1.9368895199999998</v>
      </c>
      <c r="E74" s="7">
        <f t="shared" si="28"/>
        <v>1.4431848</v>
      </c>
      <c r="Z74">
        <f t="shared" si="35"/>
        <v>28</v>
      </c>
      <c r="AA74" s="7">
        <f t="shared" si="30"/>
        <v>2.0961974400000001</v>
      </c>
      <c r="AB74" s="7">
        <f t="shared" si="31"/>
        <v>1.4392997919999999</v>
      </c>
      <c r="AR74">
        <f t="shared" si="36"/>
        <v>28</v>
      </c>
      <c r="AS74" s="7">
        <f t="shared" si="32"/>
        <v>3.17245</v>
      </c>
      <c r="AT74" s="7">
        <f t="shared" si="33"/>
        <v>1.7336100000000001</v>
      </c>
    </row>
    <row r="75" spans="3:56">
      <c r="C75">
        <f t="shared" si="34"/>
        <v>30</v>
      </c>
      <c r="D75" s="7">
        <f t="shared" si="27"/>
        <v>2.0191520000000001</v>
      </c>
      <c r="E75" s="7">
        <f t="shared" si="28"/>
        <v>1.4810350000000001</v>
      </c>
      <c r="Z75">
        <f t="shared" si="35"/>
        <v>30</v>
      </c>
      <c r="AA75" s="7">
        <f t="shared" si="30"/>
        <v>2.2027939999999999</v>
      </c>
      <c r="AB75" s="7">
        <f t="shared" si="31"/>
        <v>1.4746017</v>
      </c>
      <c r="AR75">
        <f t="shared" si="36"/>
        <v>30</v>
      </c>
      <c r="AS75" s="7">
        <f t="shared" si="32"/>
        <v>3.4235699999999998</v>
      </c>
      <c r="AT75" s="7">
        <f t="shared" si="33"/>
        <v>1.79603</v>
      </c>
    </row>
    <row r="76" spans="3:56">
      <c r="C76">
        <f t="shared" si="34"/>
        <v>32</v>
      </c>
      <c r="D76" s="7">
        <f>$C$54+$D$54*C76+$E$54*C76^2</f>
        <v>2.10351672</v>
      </c>
      <c r="E76" s="7">
        <f t="shared" si="28"/>
        <v>1.5197728000000001</v>
      </c>
      <c r="Z76">
        <f t="shared" si="35"/>
        <v>32</v>
      </c>
      <c r="AA76" s="7">
        <f t="shared" si="30"/>
        <v>2.31331584</v>
      </c>
      <c r="AB76" s="7">
        <f t="shared" si="31"/>
        <v>1.510478912</v>
      </c>
      <c r="AR76">
        <f t="shared" si="36"/>
        <v>32</v>
      </c>
      <c r="AS76" s="7">
        <f t="shared" si="32"/>
        <v>3.6876500000000001</v>
      </c>
      <c r="AT76" s="7">
        <f t="shared" si="33"/>
        <v>1.85981</v>
      </c>
    </row>
    <row r="77" spans="3:56">
      <c r="C77">
        <f t="shared" si="34"/>
        <v>34</v>
      </c>
      <c r="D77" s="7">
        <f t="shared" si="27"/>
        <v>2.1899836800000001</v>
      </c>
      <c r="E77" s="7">
        <f t="shared" si="28"/>
        <v>1.5593982</v>
      </c>
      <c r="Z77">
        <f t="shared" si="35"/>
        <v>34</v>
      </c>
      <c r="AA77" s="7">
        <f t="shared" si="30"/>
        <v>2.4277629599999999</v>
      </c>
      <c r="AB77" s="7">
        <f t="shared" si="31"/>
        <v>1.5469314279999999</v>
      </c>
      <c r="AR77">
        <f t="shared" si="36"/>
        <v>34</v>
      </c>
      <c r="AS77" s="7">
        <f t="shared" si="32"/>
        <v>3.96469</v>
      </c>
      <c r="AT77" s="7">
        <f t="shared" si="33"/>
        <v>1.9249499999999999</v>
      </c>
    </row>
    <row r="78" spans="3:56">
      <c r="C78">
        <f t="shared" si="34"/>
        <v>36</v>
      </c>
      <c r="D78" s="7"/>
      <c r="E78" s="7">
        <f t="shared" si="28"/>
        <v>1.5999112000000002</v>
      </c>
      <c r="Z78">
        <f t="shared" si="35"/>
        <v>36</v>
      </c>
      <c r="AA78" s="7">
        <f t="shared" si="30"/>
        <v>2.5461353600000001</v>
      </c>
      <c r="AB78" s="7">
        <f t="shared" si="31"/>
        <v>1.5839592479999998</v>
      </c>
      <c r="AR78">
        <f t="shared" si="36"/>
        <v>36</v>
      </c>
      <c r="AS78" s="7">
        <f t="shared" si="32"/>
        <v>4.2546900000000001</v>
      </c>
      <c r="AT78" s="7">
        <f t="shared" si="33"/>
        <v>1.9914499999999999</v>
      </c>
    </row>
    <row r="79" spans="3:56">
      <c r="C79">
        <f t="shared" si="34"/>
        <v>38</v>
      </c>
      <c r="D79" s="7"/>
      <c r="E79" s="7">
        <f t="shared" si="28"/>
        <v>1.6413118</v>
      </c>
      <c r="Z79">
        <f t="shared" si="35"/>
        <v>38</v>
      </c>
      <c r="AA79" s="7">
        <f t="shared" si="30"/>
        <v>2.66843304</v>
      </c>
      <c r="AB79" s="7">
        <f t="shared" si="31"/>
        <v>1.6215623719999999</v>
      </c>
      <c r="AR79">
        <f t="shared" si="36"/>
        <v>38</v>
      </c>
      <c r="AS79" s="7">
        <f t="shared" si="32"/>
        <v>4.5576500000000006</v>
      </c>
      <c r="AT79" s="7">
        <f t="shared" si="33"/>
        <v>2.05931</v>
      </c>
    </row>
    <row r="80" spans="3:56">
      <c r="C80">
        <f t="shared" si="34"/>
        <v>40</v>
      </c>
      <c r="D80" s="7"/>
      <c r="E80" s="7">
        <f t="shared" si="28"/>
        <v>1.6836000000000002</v>
      </c>
      <c r="Z80">
        <f t="shared" si="35"/>
        <v>40</v>
      </c>
      <c r="AA80" s="7">
        <f t="shared" si="30"/>
        <v>2.7946559999999998</v>
      </c>
      <c r="AB80" s="7">
        <f t="shared" si="31"/>
        <v>1.6597408</v>
      </c>
      <c r="AR80">
        <f t="shared" si="36"/>
        <v>40</v>
      </c>
      <c r="AS80" s="7">
        <f t="shared" si="32"/>
        <v>4.87357</v>
      </c>
      <c r="AT80" s="7">
        <f t="shared" si="33"/>
        <v>2.12853</v>
      </c>
    </row>
  </sheetData>
  <sortState ref="AW36:BA46">
    <sortCondition descending="1" ref="AW37"/>
  </sortState>
  <mergeCells count="1">
    <mergeCell ref="C2:E2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8"/>
  <sheetViews>
    <sheetView workbookViewId="0">
      <selection activeCell="H22" sqref="H22"/>
    </sheetView>
  </sheetViews>
  <sheetFormatPr defaultRowHeight="15"/>
  <cols>
    <col min="7" max="7" width="15.7109375" style="41" customWidth="1"/>
    <col min="8" max="8" width="9.140625" style="22"/>
    <col min="23" max="23" width="9.140625" style="8"/>
  </cols>
  <sheetData>
    <row r="2" spans="1:23">
      <c r="A2" t="s">
        <v>34</v>
      </c>
      <c r="G2" s="41" t="s">
        <v>33</v>
      </c>
      <c r="H2" s="22" t="s">
        <v>36</v>
      </c>
      <c r="P2" t="s">
        <v>37</v>
      </c>
    </row>
    <row r="3" spans="1:23">
      <c r="G3" s="41">
        <v>0</v>
      </c>
      <c r="H3" s="23">
        <v>1</v>
      </c>
      <c r="P3" t="s">
        <v>38</v>
      </c>
      <c r="Q3" t="s">
        <v>39</v>
      </c>
      <c r="V3">
        <v>0</v>
      </c>
      <c r="W3" s="8">
        <f>1+0.00954*V3-0.0001618*V3*V3+0.000001425*V3*V3*V3</f>
        <v>1</v>
      </c>
    </row>
    <row r="4" spans="1:23">
      <c r="D4" t="s">
        <v>35</v>
      </c>
      <c r="G4" s="41">
        <v>5</v>
      </c>
      <c r="H4" s="23">
        <v>1.0460756025236071</v>
      </c>
      <c r="P4" t="s">
        <v>40</v>
      </c>
      <c r="Q4" t="s">
        <v>41</v>
      </c>
      <c r="V4">
        <f>1+V3</f>
        <v>1</v>
      </c>
      <c r="W4" s="8">
        <f t="shared" ref="W4:W48" si="0">1+0.00954*V4-0.0001618*V4*V4+0.000001425*V4*V4*V4</f>
        <v>1.009379625</v>
      </c>
    </row>
    <row r="5" spans="1:23">
      <c r="G5" s="41">
        <v>10</v>
      </c>
      <c r="H5" s="23">
        <v>1.0809842271786949</v>
      </c>
      <c r="P5" t="s">
        <v>42</v>
      </c>
      <c r="Q5" t="s">
        <v>43</v>
      </c>
      <c r="V5">
        <f t="shared" ref="V5:V48" si="1">1+V4</f>
        <v>2</v>
      </c>
      <c r="W5" s="8">
        <f t="shared" si="0"/>
        <v>1.0184442</v>
      </c>
    </row>
    <row r="6" spans="1:23">
      <c r="G6" s="41">
        <v>20</v>
      </c>
      <c r="H6" s="23">
        <v>1.1369951768010496</v>
      </c>
      <c r="P6" t="s">
        <v>44</v>
      </c>
      <c r="Q6" t="s">
        <v>45</v>
      </c>
      <c r="V6">
        <f t="shared" si="1"/>
        <v>3</v>
      </c>
      <c r="W6" s="8">
        <f t="shared" si="0"/>
        <v>1.0272022750000001</v>
      </c>
    </row>
    <row r="7" spans="1:23">
      <c r="G7" s="41">
        <v>30</v>
      </c>
      <c r="H7" s="23">
        <v>1.1806170026246305</v>
      </c>
      <c r="P7" t="s">
        <v>46</v>
      </c>
      <c r="Q7" t="s">
        <v>47</v>
      </c>
      <c r="V7">
        <f t="shared" si="1"/>
        <v>4</v>
      </c>
      <c r="W7" s="8">
        <f t="shared" si="0"/>
        <v>1.0356623999999999</v>
      </c>
    </row>
    <row r="8" spans="1:23">
      <c r="G8" s="41">
        <v>40</v>
      </c>
      <c r="H8" s="23">
        <v>1.2141752011902702</v>
      </c>
      <c r="P8" t="s">
        <v>48</v>
      </c>
      <c r="Q8" t="s">
        <v>49</v>
      </c>
      <c r="V8">
        <f t="shared" si="1"/>
        <v>5</v>
      </c>
      <c r="W8" s="8">
        <f t="shared" si="0"/>
        <v>1.0438331249999999</v>
      </c>
    </row>
    <row r="9" spans="1:23">
      <c r="G9" s="41">
        <v>60</v>
      </c>
      <c r="H9" s="23">
        <v>1.2614855212238971</v>
      </c>
      <c r="P9" t="s">
        <v>50</v>
      </c>
      <c r="Q9" t="s">
        <v>51</v>
      </c>
      <c r="V9">
        <f t="shared" si="1"/>
        <v>6</v>
      </c>
      <c r="W9" s="8">
        <f t="shared" si="0"/>
        <v>1.051723</v>
      </c>
    </row>
    <row r="10" spans="1:23">
      <c r="G10" s="41">
        <v>80</v>
      </c>
      <c r="H10" s="23">
        <v>1.2871988743940417</v>
      </c>
      <c r="P10" t="s">
        <v>52</v>
      </c>
      <c r="Q10" s="1">
        <v>5.29455E-6</v>
      </c>
      <c r="V10">
        <f t="shared" si="1"/>
        <v>7</v>
      </c>
      <c r="W10" s="8">
        <f t="shared" si="0"/>
        <v>1.059340575</v>
      </c>
    </row>
    <row r="11" spans="1:23">
      <c r="G11" s="41">
        <v>90</v>
      </c>
      <c r="H11" s="23">
        <v>1.2935340425631499</v>
      </c>
      <c r="P11" t="s">
        <v>53</v>
      </c>
      <c r="Q11">
        <v>0.99983999999999995</v>
      </c>
      <c r="V11">
        <f t="shared" si="1"/>
        <v>8</v>
      </c>
      <c r="W11" s="8">
        <f t="shared" si="0"/>
        <v>1.0666944</v>
      </c>
    </row>
    <row r="12" spans="1:23">
      <c r="G12" s="41">
        <v>97</v>
      </c>
      <c r="H12" s="23">
        <v>1.2956051114853513</v>
      </c>
      <c r="P12" t="s">
        <v>54</v>
      </c>
      <c r="Q12">
        <v>0.99961</v>
      </c>
      <c r="V12">
        <f t="shared" si="1"/>
        <v>9</v>
      </c>
      <c r="W12" s="8">
        <f t="shared" si="0"/>
        <v>1.0737930250000001</v>
      </c>
    </row>
    <row r="13" spans="1:23">
      <c r="G13" s="41">
        <v>99</v>
      </c>
      <c r="H13" s="23">
        <v>1.2956051114853513</v>
      </c>
      <c r="V13">
        <f t="shared" si="1"/>
        <v>10</v>
      </c>
      <c r="W13" s="8">
        <f t="shared" si="0"/>
        <v>1.0806449999999999</v>
      </c>
    </row>
    <row r="14" spans="1:23">
      <c r="V14">
        <f t="shared" si="1"/>
        <v>11</v>
      </c>
      <c r="W14" s="8">
        <f t="shared" si="0"/>
        <v>1.0872588750000001</v>
      </c>
    </row>
    <row r="15" spans="1:23">
      <c r="V15">
        <f t="shared" si="1"/>
        <v>12</v>
      </c>
      <c r="W15" s="8">
        <f t="shared" si="0"/>
        <v>1.0936431999999998</v>
      </c>
    </row>
    <row r="16" spans="1:23">
      <c r="V16">
        <f t="shared" si="1"/>
        <v>13</v>
      </c>
      <c r="W16" s="8">
        <f t="shared" si="0"/>
        <v>1.099806525</v>
      </c>
    </row>
    <row r="17" spans="22:23">
      <c r="V17">
        <f t="shared" si="1"/>
        <v>14</v>
      </c>
      <c r="W17" s="8">
        <f t="shared" si="0"/>
        <v>1.1057574000000001</v>
      </c>
    </row>
    <row r="18" spans="22:23">
      <c r="V18">
        <f t="shared" si="1"/>
        <v>15</v>
      </c>
      <c r="W18" s="8">
        <f t="shared" si="0"/>
        <v>1.111504375</v>
      </c>
    </row>
    <row r="19" spans="22:23">
      <c r="V19">
        <f t="shared" si="1"/>
        <v>16</v>
      </c>
      <c r="W19" s="8">
        <f t="shared" si="0"/>
        <v>1.1170559999999998</v>
      </c>
    </row>
    <row r="20" spans="22:23">
      <c r="V20">
        <f t="shared" si="1"/>
        <v>17</v>
      </c>
      <c r="W20" s="8">
        <f t="shared" si="0"/>
        <v>1.1224208250000001</v>
      </c>
    </row>
    <row r="21" spans="22:23">
      <c r="V21">
        <f t="shared" si="1"/>
        <v>18</v>
      </c>
      <c r="W21" s="8">
        <f t="shared" si="0"/>
        <v>1.1276074</v>
      </c>
    </row>
    <row r="22" spans="22:23">
      <c r="V22">
        <f t="shared" si="1"/>
        <v>19</v>
      </c>
      <c r="W22" s="8">
        <f t="shared" si="0"/>
        <v>1.132624275</v>
      </c>
    </row>
    <row r="23" spans="22:23">
      <c r="V23">
        <f t="shared" si="1"/>
        <v>20</v>
      </c>
      <c r="W23" s="8">
        <f t="shared" si="0"/>
        <v>1.13748</v>
      </c>
    </row>
    <row r="24" spans="22:23">
      <c r="V24">
        <f t="shared" si="1"/>
        <v>21</v>
      </c>
      <c r="W24" s="8">
        <f t="shared" si="0"/>
        <v>1.1421831249999999</v>
      </c>
    </row>
    <row r="25" spans="22:23">
      <c r="V25">
        <f t="shared" si="1"/>
        <v>22</v>
      </c>
      <c r="W25" s="8">
        <f t="shared" si="0"/>
        <v>1.1467422</v>
      </c>
    </row>
    <row r="26" spans="22:23">
      <c r="V26">
        <f t="shared" si="1"/>
        <v>23</v>
      </c>
      <c r="W26" s="8">
        <f t="shared" si="0"/>
        <v>1.1511657749999999</v>
      </c>
    </row>
    <row r="27" spans="22:23">
      <c r="V27">
        <f t="shared" si="1"/>
        <v>24</v>
      </c>
      <c r="W27" s="8">
        <f t="shared" si="0"/>
        <v>1.1554624</v>
      </c>
    </row>
    <row r="28" spans="22:23">
      <c r="V28">
        <f t="shared" si="1"/>
        <v>25</v>
      </c>
      <c r="W28" s="8">
        <f t="shared" si="0"/>
        <v>1.159640625</v>
      </c>
    </row>
    <row r="29" spans="22:23">
      <c r="V29">
        <f t="shared" si="1"/>
        <v>26</v>
      </c>
      <c r="W29" s="8">
        <f t="shared" si="0"/>
        <v>1.1637090000000001</v>
      </c>
    </row>
    <row r="30" spans="22:23">
      <c r="V30">
        <f t="shared" si="1"/>
        <v>27</v>
      </c>
      <c r="W30" s="8">
        <f t="shared" si="0"/>
        <v>1.1676760749999999</v>
      </c>
    </row>
    <row r="31" spans="22:23">
      <c r="V31">
        <f t="shared" si="1"/>
        <v>28</v>
      </c>
      <c r="W31" s="8">
        <f t="shared" si="0"/>
        <v>1.1715504000000001</v>
      </c>
    </row>
    <row r="32" spans="22:23">
      <c r="V32">
        <f t="shared" si="1"/>
        <v>29</v>
      </c>
      <c r="W32" s="8">
        <f t="shared" si="0"/>
        <v>1.1753405250000002</v>
      </c>
    </row>
    <row r="33" spans="22:23">
      <c r="V33">
        <f t="shared" si="1"/>
        <v>30</v>
      </c>
      <c r="W33" s="8">
        <f t="shared" si="0"/>
        <v>1.179055</v>
      </c>
    </row>
    <row r="34" spans="22:23">
      <c r="V34">
        <f t="shared" si="1"/>
        <v>31</v>
      </c>
      <c r="W34" s="8">
        <f t="shared" si="0"/>
        <v>1.1827023749999999</v>
      </c>
    </row>
    <row r="35" spans="22:23">
      <c r="V35">
        <f t="shared" si="1"/>
        <v>32</v>
      </c>
      <c r="W35" s="8">
        <f t="shared" si="0"/>
        <v>1.1862912000000001</v>
      </c>
    </row>
    <row r="36" spans="22:23">
      <c r="V36">
        <f t="shared" si="1"/>
        <v>33</v>
      </c>
      <c r="W36" s="8">
        <f t="shared" si="0"/>
        <v>1.189830025</v>
      </c>
    </row>
    <row r="37" spans="22:23">
      <c r="V37">
        <f t="shared" si="1"/>
        <v>34</v>
      </c>
      <c r="W37" s="8">
        <f t="shared" si="0"/>
        <v>1.1933273999999998</v>
      </c>
    </row>
    <row r="38" spans="22:23">
      <c r="V38">
        <f t="shared" si="1"/>
        <v>35</v>
      </c>
      <c r="W38" s="8">
        <f t="shared" si="0"/>
        <v>1.1967918749999999</v>
      </c>
    </row>
    <row r="39" spans="22:23">
      <c r="V39">
        <f t="shared" si="1"/>
        <v>36</v>
      </c>
      <c r="W39" s="8">
        <f t="shared" si="0"/>
        <v>1.200232</v>
      </c>
    </row>
    <row r="40" spans="22:23">
      <c r="V40">
        <f t="shared" si="1"/>
        <v>37</v>
      </c>
      <c r="W40" s="8">
        <f t="shared" si="0"/>
        <v>1.2036563250000001</v>
      </c>
    </row>
    <row r="41" spans="22:23">
      <c r="V41">
        <f t="shared" si="1"/>
        <v>38</v>
      </c>
      <c r="W41" s="8">
        <f t="shared" si="0"/>
        <v>1.2070733999999999</v>
      </c>
    </row>
    <row r="42" spans="22:23">
      <c r="V42">
        <f t="shared" si="1"/>
        <v>39</v>
      </c>
      <c r="W42" s="8">
        <f t="shared" si="0"/>
        <v>1.2104917749999999</v>
      </c>
    </row>
    <row r="43" spans="22:23">
      <c r="V43">
        <f t="shared" si="1"/>
        <v>40</v>
      </c>
      <c r="W43" s="8">
        <f t="shared" si="0"/>
        <v>1.2139199999999999</v>
      </c>
    </row>
    <row r="44" spans="22:23">
      <c r="V44">
        <f t="shared" si="1"/>
        <v>41</v>
      </c>
      <c r="W44" s="8">
        <f t="shared" si="0"/>
        <v>1.2173666250000001</v>
      </c>
    </row>
    <row r="45" spans="22:23">
      <c r="V45">
        <f t="shared" si="1"/>
        <v>42</v>
      </c>
      <c r="W45" s="8">
        <f t="shared" si="0"/>
        <v>1.2208401999999998</v>
      </c>
    </row>
    <row r="46" spans="22:23">
      <c r="V46">
        <f t="shared" si="1"/>
        <v>43</v>
      </c>
      <c r="W46" s="8">
        <f t="shared" si="0"/>
        <v>1.224349275</v>
      </c>
    </row>
    <row r="47" spans="22:23">
      <c r="V47">
        <f t="shared" si="1"/>
        <v>44</v>
      </c>
      <c r="W47" s="8">
        <f t="shared" si="0"/>
        <v>1.2279024000000001</v>
      </c>
    </row>
    <row r="48" spans="22:23">
      <c r="V48">
        <f t="shared" si="1"/>
        <v>45</v>
      </c>
      <c r="W48" s="8">
        <f t="shared" si="0"/>
        <v>1.231508125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Guerin2012</vt:lpstr>
      <vt:lpstr>Brennan2003</vt:lpstr>
      <vt:lpstr>DARC_etch 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2025-05-08T16:01:36Z</dcterms:modified>
</cp:coreProperties>
</file>