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8800" windowHeight="12300"/>
  </bookViews>
  <sheets>
    <sheet name="absorbed_dose_87Rb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6" i="1" l="1"/>
  <c r="X23" i="1"/>
  <c r="Y23" i="1"/>
  <c r="X24" i="1"/>
  <c r="X25" i="1"/>
  <c r="Y25" i="1"/>
  <c r="Y24" i="1"/>
  <c r="Y5" i="1"/>
  <c r="Y6" i="1"/>
  <c r="Y7" i="1"/>
  <c r="Y9" i="1"/>
  <c r="Y10" i="1"/>
  <c r="Y11" i="1"/>
  <c r="Y13" i="1"/>
  <c r="Y14" i="1"/>
  <c r="Y15" i="1"/>
  <c r="Y17" i="1"/>
  <c r="Y18" i="1"/>
  <c r="Y19" i="1"/>
  <c r="Y21" i="1"/>
  <c r="Y22" i="1"/>
  <c r="Y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Y20" i="1"/>
  <c r="Y16" i="1"/>
  <c r="Y12" i="1"/>
  <c r="Y8" i="1"/>
  <c r="Y4" i="1"/>
  <c r="N69" i="1"/>
  <c r="N61" i="1"/>
  <c r="N62" i="1"/>
  <c r="N63" i="1"/>
  <c r="N64" i="1"/>
  <c r="N65" i="1"/>
  <c r="N66" i="1"/>
  <c r="N67" i="1"/>
  <c r="N68" i="1"/>
  <c r="N60" i="1"/>
  <c r="N46" i="1"/>
  <c r="N36" i="1"/>
  <c r="N37" i="1"/>
  <c r="N38" i="1"/>
  <c r="N39" i="1"/>
  <c r="N40" i="1"/>
  <c r="N41" i="1"/>
  <c r="N42" i="1"/>
  <c r="N43" i="1"/>
  <c r="N44" i="1"/>
  <c r="N45" i="1"/>
  <c r="N35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2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O3" i="1"/>
  <c r="O10" i="1"/>
  <c r="N24" i="1"/>
  <c r="N25" i="1"/>
  <c r="N26" i="1"/>
  <c r="N27" i="1"/>
  <c r="N28" i="1"/>
  <c r="N29" i="1"/>
  <c r="N30" i="1"/>
  <c r="N31" i="1"/>
  <c r="N32" i="1"/>
  <c r="N33" i="1"/>
  <c r="N34" i="1"/>
  <c r="N70" i="1"/>
  <c r="N71" i="1"/>
  <c r="N72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4" i="1"/>
  <c r="O5" i="1"/>
  <c r="O7" i="1"/>
  <c r="O8" i="1"/>
  <c r="O9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</calcChain>
</file>

<file path=xl/sharedStrings.xml><?xml version="1.0" encoding="utf-8"?>
<sst xmlns="http://schemas.openxmlformats.org/spreadsheetml/2006/main" count="37" uniqueCount="29">
  <si>
    <t>grainsize</t>
    <phoneticPr fontId="1" type="noConversion"/>
  </si>
  <si>
    <t>Model</t>
  </si>
  <si>
    <t>Equation</t>
  </si>
  <si>
    <t>Plot</t>
  </si>
  <si>
    <t>Attenuation</t>
  </si>
  <si>
    <t>y0</t>
  </si>
  <si>
    <t>A1</t>
  </si>
  <si>
    <t>t1</t>
  </si>
  <si>
    <t>A2</t>
  </si>
  <si>
    <t>t2</t>
  </si>
  <si>
    <t>Grain Size (µm)</t>
  </si>
  <si>
    <t>from the fitted function</t>
  </si>
  <si>
    <t>Absorbed dose (MeV/N0)</t>
  </si>
  <si>
    <t>Absorbed dose uGy/a/(ppm Rb)</t>
  </si>
  <si>
    <t>Equivalent geometric factor</t>
  </si>
  <si>
    <t>y = y0+A1*(1-exp(-x/t1))+A2*(1-exp(-x/t2))</t>
  </si>
  <si>
    <t>ExpAssoc</t>
  </si>
  <si>
    <t>for the 1-20 um grain size</t>
  </si>
  <si>
    <t>A</t>
  </si>
  <si>
    <t>b</t>
  </si>
  <si>
    <t>drc1 (User)</t>
  </si>
  <si>
    <t>y = A*(1-exp(-x/b))</t>
  </si>
  <si>
    <t>B</t>
  </si>
  <si>
    <t>Reduced Chi-Sqr</t>
  </si>
  <si>
    <t>R-Square (COD)</t>
  </si>
  <si>
    <t>Adj. R-Square</t>
  </si>
  <si>
    <t>±</t>
  </si>
  <si>
    <t>Readhead, M., 2002. Absorbed dose fraction for 87Rb β particles. Ancient TL 20, 25–28.</t>
  </si>
  <si>
    <t>Table 1 of Readhead (2002).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</si>
</sst>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000"/>
  </numFmts>
  <fonts count="12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0"/>
      <color rgb="FF000000"/>
      <name val="Lucida Console"/>
      <family val="3"/>
    </font>
    <font>
      <sz val="11"/>
      <color rgb="FFFF0000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7030A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35">
    <xf numFmtId="0" fontId="0" fillId="0" borderId="0" xfId="0"/>
    <xf numFmtId="11" fontId="0" fillId="0" borderId="0" xfId="0" applyNumberFormat="1"/>
    <xf numFmtId="0" fontId="3" fillId="0" borderId="0" xfId="0" applyFont="1"/>
    <xf numFmtId="0" fontId="5" fillId="0" borderId="0" xfId="0" applyFont="1"/>
    <xf numFmtId="0" fontId="6" fillId="0" borderId="0" xfId="1" applyAlignment="1">
      <alignment horizontal="left" vertical="center" indent="2"/>
    </xf>
    <xf numFmtId="0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0" xfId="0" applyBorder="1"/>
    <xf numFmtId="0" fontId="0" fillId="0" borderId="0" xfId="0" applyNumberFormat="1" applyBorder="1" applyAlignment="1">
      <alignment horizontal="left" vertical="center"/>
    </xf>
    <xf numFmtId="164" fontId="8" fillId="0" borderId="0" xfId="0" applyNumberFormat="1" applyFont="1" applyFill="1" applyBorder="1" applyAlignment="1">
      <alignment horizontal="center" vertical="center" wrapText="1"/>
    </xf>
    <xf numFmtId="11" fontId="0" fillId="0" borderId="0" xfId="0" applyNumberForma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2" fillId="0" borderId="0" xfId="0" applyFont="1" applyBorder="1" applyAlignment="1">
      <alignment vertical="center"/>
    </xf>
    <xf numFmtId="0" fontId="5" fillId="0" borderId="1" xfId="0" applyFont="1" applyBorder="1"/>
    <xf numFmtId="164" fontId="8" fillId="0" borderId="1" xfId="0" applyNumberFormat="1" applyFont="1" applyFill="1" applyBorder="1" applyAlignment="1">
      <alignment horizontal="left" vertical="center" wrapText="1"/>
    </xf>
    <xf numFmtId="0" fontId="0" fillId="0" borderId="1" xfId="0" applyBorder="1" applyAlignment="1">
      <alignment horizontal="left"/>
    </xf>
    <xf numFmtId="0" fontId="5" fillId="0" borderId="2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left"/>
    </xf>
    <xf numFmtId="0" fontId="5" fillId="0" borderId="3" xfId="0" applyFont="1" applyBorder="1" applyAlignment="1">
      <alignment vertical="center" wrapText="1"/>
    </xf>
    <xf numFmtId="0" fontId="0" fillId="0" borderId="3" xfId="0" applyBorder="1"/>
    <xf numFmtId="165" fontId="0" fillId="0" borderId="0" xfId="0" applyNumberFormat="1"/>
    <xf numFmtId="164" fontId="0" fillId="0" borderId="0" xfId="0" applyNumberFormat="1"/>
    <xf numFmtId="0" fontId="4" fillId="0" borderId="0" xfId="0" applyFont="1" applyAlignment="1">
      <alignment horizontal="left"/>
    </xf>
    <xf numFmtId="165" fontId="4" fillId="0" borderId="0" xfId="0" applyNumberFormat="1" applyFont="1" applyAlignment="1">
      <alignment horizontal="left"/>
    </xf>
    <xf numFmtId="0" fontId="9" fillId="0" borderId="0" xfId="0" applyFont="1" applyAlignment="1">
      <alignment horizontal="left"/>
    </xf>
    <xf numFmtId="165" fontId="9" fillId="0" borderId="0" xfId="0" applyNumberFormat="1" applyFont="1" applyAlignment="1">
      <alignment horizontal="left"/>
    </xf>
    <xf numFmtId="0" fontId="9" fillId="0" borderId="0" xfId="0" applyFont="1"/>
    <xf numFmtId="0" fontId="10" fillId="0" borderId="0" xfId="0" applyFont="1"/>
    <xf numFmtId="2" fontId="5" fillId="0" borderId="0" xfId="0" applyNumberFormat="1" applyFont="1"/>
    <xf numFmtId="0" fontId="11" fillId="0" borderId="2" xfId="0" applyFont="1" applyBorder="1" applyAlignment="1">
      <alignment horizontal="left" vertical="center" wrapText="1"/>
    </xf>
    <xf numFmtId="164" fontId="11" fillId="0" borderId="1" xfId="0" applyNumberFormat="1" applyFont="1" applyFill="1" applyBorder="1" applyAlignment="1">
      <alignment horizontal="left" vertical="center" wrapText="1"/>
    </xf>
    <xf numFmtId="0" fontId="11" fillId="0" borderId="1" xfId="0" applyFont="1" applyBorder="1" applyAlignment="1">
      <alignment horizontal="left"/>
    </xf>
    <xf numFmtId="0" fontId="0" fillId="0" borderId="3" xfId="0" applyBorder="1" applyAlignment="1">
      <alignment horizontal="left" vertical="center"/>
    </xf>
    <xf numFmtId="0" fontId="11" fillId="0" borderId="0" xfId="0" applyFont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CN">
                <a:solidFill>
                  <a:sysClr val="windowText" lastClr="000000"/>
                </a:solidFill>
              </a:rPr>
              <a:t>absorbed beta dose of 87Rb inside the</a:t>
            </a:r>
            <a:r>
              <a:rPr lang="en-US" altLang="zh-CN" baseline="0">
                <a:solidFill>
                  <a:sysClr val="windowText" lastClr="000000"/>
                </a:solidFill>
              </a:rPr>
              <a:t> grain</a:t>
            </a:r>
            <a:endParaRPr lang="en-US" altLang="zh-CN"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851538672754737"/>
          <c:y val="0.11213910454981331"/>
          <c:w val="0.79518603694847612"/>
          <c:h val="0.74990691637519513"/>
        </c:manualLayout>
      </c:layout>
      <c:scatterChart>
        <c:scatterStyle val="lineMarker"/>
        <c:varyColors val="0"/>
        <c:ser>
          <c:idx val="3"/>
          <c:order val="0"/>
          <c:tx>
            <c:v>data in Readhead2002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5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absorbed_dose_87Rb!$B$4:$B$40</c:f>
              <c:numCache>
                <c:formatCode>General</c:formatCode>
                <c:ptCount val="3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120</c:v>
                </c:pt>
                <c:pt idx="13">
                  <c:v>140</c:v>
                </c:pt>
                <c:pt idx="14">
                  <c:v>160</c:v>
                </c:pt>
                <c:pt idx="15">
                  <c:v>180</c:v>
                </c:pt>
                <c:pt idx="16">
                  <c:v>200</c:v>
                </c:pt>
                <c:pt idx="17">
                  <c:v>250</c:v>
                </c:pt>
                <c:pt idx="18">
                  <c:v>300</c:v>
                </c:pt>
                <c:pt idx="19">
                  <c:v>400</c:v>
                </c:pt>
                <c:pt idx="20">
                  <c:v>500</c:v>
                </c:pt>
                <c:pt idx="21">
                  <c:v>600</c:v>
                </c:pt>
                <c:pt idx="22">
                  <c:v>800</c:v>
                </c:pt>
                <c:pt idx="23">
                  <c:v>1000</c:v>
                </c:pt>
                <c:pt idx="24">
                  <c:v>1200</c:v>
                </c:pt>
                <c:pt idx="25">
                  <c:v>1400</c:v>
                </c:pt>
                <c:pt idx="26">
                  <c:v>1600</c:v>
                </c:pt>
                <c:pt idx="27">
                  <c:v>1800</c:v>
                </c:pt>
                <c:pt idx="28">
                  <c:v>2000</c:v>
                </c:pt>
                <c:pt idx="29">
                  <c:v>2500</c:v>
                </c:pt>
                <c:pt idx="30">
                  <c:v>3000</c:v>
                </c:pt>
                <c:pt idx="31">
                  <c:v>4000</c:v>
                </c:pt>
                <c:pt idx="32">
                  <c:v>5000</c:v>
                </c:pt>
                <c:pt idx="33">
                  <c:v>6000</c:v>
                </c:pt>
                <c:pt idx="34">
                  <c:v>8000</c:v>
                </c:pt>
                <c:pt idx="35">
                  <c:v>10000</c:v>
                </c:pt>
                <c:pt idx="36">
                  <c:v>100000</c:v>
                </c:pt>
              </c:numCache>
            </c:numRef>
          </c:xVal>
          <c:yVal>
            <c:numRef>
              <c:f>absorbed_dose_87Rb!$D$4:$D$40</c:f>
              <c:numCache>
                <c:formatCode>0.000</c:formatCode>
                <c:ptCount val="37"/>
                <c:pt idx="0">
                  <c:v>1.4999999999999999E-2</c:v>
                </c:pt>
                <c:pt idx="1">
                  <c:v>2.9000000000000001E-2</c:v>
                </c:pt>
                <c:pt idx="2">
                  <c:v>4.1000000000000002E-2</c:v>
                </c:pt>
                <c:pt idx="3">
                  <c:v>5.2999999999999999E-2</c:v>
                </c:pt>
                <c:pt idx="4">
                  <c:v>7.2999999999999995E-2</c:v>
                </c:pt>
                <c:pt idx="5">
                  <c:v>9.1999999999999998E-2</c:v>
                </c:pt>
                <c:pt idx="6">
                  <c:v>0.109</c:v>
                </c:pt>
                <c:pt idx="7">
                  <c:v>0.125</c:v>
                </c:pt>
                <c:pt idx="8">
                  <c:v>0.13900000000000001</c:v>
                </c:pt>
                <c:pt idx="9">
                  <c:v>0.152</c:v>
                </c:pt>
                <c:pt idx="10">
                  <c:v>0.16400000000000001</c:v>
                </c:pt>
                <c:pt idx="11">
                  <c:v>0.17499999999999999</c:v>
                </c:pt>
                <c:pt idx="12">
                  <c:v>0.19400000000000001</c:v>
                </c:pt>
                <c:pt idx="13">
                  <c:v>0.21099999999999999</c:v>
                </c:pt>
                <c:pt idx="14">
                  <c:v>0.22500000000000001</c:v>
                </c:pt>
                <c:pt idx="15">
                  <c:v>0.23599999999999999</c:v>
                </c:pt>
                <c:pt idx="16">
                  <c:v>0.247</c:v>
                </c:pt>
                <c:pt idx="17">
                  <c:v>0.26700000000000002</c:v>
                </c:pt>
                <c:pt idx="18">
                  <c:v>0.28100000000000003</c:v>
                </c:pt>
                <c:pt idx="19">
                  <c:v>0.29899999999999999</c:v>
                </c:pt>
                <c:pt idx="20">
                  <c:v>0.311</c:v>
                </c:pt>
                <c:pt idx="21">
                  <c:v>0.318</c:v>
                </c:pt>
                <c:pt idx="22">
                  <c:v>0.32800000000000001</c:v>
                </c:pt>
                <c:pt idx="23">
                  <c:v>0.33400000000000002</c:v>
                </c:pt>
                <c:pt idx="24">
                  <c:v>0.33800000000000002</c:v>
                </c:pt>
                <c:pt idx="25">
                  <c:v>0.34100000000000003</c:v>
                </c:pt>
                <c:pt idx="26">
                  <c:v>0.34300000000000003</c:v>
                </c:pt>
                <c:pt idx="27">
                  <c:v>0.34399999999999997</c:v>
                </c:pt>
                <c:pt idx="28" formatCode="General">
                  <c:v>0.34599999999999997</c:v>
                </c:pt>
                <c:pt idx="29" formatCode="General">
                  <c:v>0.34799999999999998</c:v>
                </c:pt>
                <c:pt idx="30" formatCode="General">
                  <c:v>0.35</c:v>
                </c:pt>
                <c:pt idx="31" formatCode="General">
                  <c:v>0.35199999999999998</c:v>
                </c:pt>
                <c:pt idx="32" formatCode="General">
                  <c:v>0.35299999999999998</c:v>
                </c:pt>
                <c:pt idx="33" formatCode="General">
                  <c:v>0.35299999999999998</c:v>
                </c:pt>
                <c:pt idx="34" formatCode="General">
                  <c:v>0.35399999999999998</c:v>
                </c:pt>
                <c:pt idx="35" formatCode="General">
                  <c:v>0.35499999999999998</c:v>
                </c:pt>
                <c:pt idx="36" formatCode="General">
                  <c:v>0.35499999999999998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D6-4A18-A655-C778F4AE5EBB}"/>
            </c:ext>
          </c:extLst>
        </c:ser>
        <c:ser>
          <c:idx val="1"/>
          <c:order val="1"/>
          <c:tx>
            <c:v>fitted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absorbed_dose_87Rb!$N$3:$N$102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25</c:v>
                </c:pt>
                <c:pt idx="21">
                  <c:v>30</c:v>
                </c:pt>
                <c:pt idx="22">
                  <c:v>35</c:v>
                </c:pt>
                <c:pt idx="23">
                  <c:v>40</c:v>
                </c:pt>
                <c:pt idx="24">
                  <c:v>45</c:v>
                </c:pt>
                <c:pt idx="25">
                  <c:v>50</c:v>
                </c:pt>
                <c:pt idx="26">
                  <c:v>55</c:v>
                </c:pt>
                <c:pt idx="27">
                  <c:v>60</c:v>
                </c:pt>
                <c:pt idx="28">
                  <c:v>65</c:v>
                </c:pt>
                <c:pt idx="29">
                  <c:v>70</c:v>
                </c:pt>
                <c:pt idx="30">
                  <c:v>75</c:v>
                </c:pt>
                <c:pt idx="31">
                  <c:v>80</c:v>
                </c:pt>
                <c:pt idx="32">
                  <c:v>100</c:v>
                </c:pt>
                <c:pt idx="33">
                  <c:v>120</c:v>
                </c:pt>
                <c:pt idx="34">
                  <c:v>140</c:v>
                </c:pt>
                <c:pt idx="35">
                  <c:v>160</c:v>
                </c:pt>
                <c:pt idx="36">
                  <c:v>180</c:v>
                </c:pt>
                <c:pt idx="37">
                  <c:v>200</c:v>
                </c:pt>
                <c:pt idx="38">
                  <c:v>220</c:v>
                </c:pt>
                <c:pt idx="39">
                  <c:v>240</c:v>
                </c:pt>
                <c:pt idx="40">
                  <c:v>260</c:v>
                </c:pt>
                <c:pt idx="41">
                  <c:v>280</c:v>
                </c:pt>
                <c:pt idx="42">
                  <c:v>300</c:v>
                </c:pt>
                <c:pt idx="43">
                  <c:v>350</c:v>
                </c:pt>
                <c:pt idx="44">
                  <c:v>400</c:v>
                </c:pt>
                <c:pt idx="45">
                  <c:v>450</c:v>
                </c:pt>
                <c:pt idx="46">
                  <c:v>500</c:v>
                </c:pt>
                <c:pt idx="47">
                  <c:v>550</c:v>
                </c:pt>
                <c:pt idx="48">
                  <c:v>600</c:v>
                </c:pt>
                <c:pt idx="49">
                  <c:v>650</c:v>
                </c:pt>
                <c:pt idx="50">
                  <c:v>700</c:v>
                </c:pt>
                <c:pt idx="51">
                  <c:v>750</c:v>
                </c:pt>
                <c:pt idx="52">
                  <c:v>800</c:v>
                </c:pt>
                <c:pt idx="53">
                  <c:v>850</c:v>
                </c:pt>
                <c:pt idx="54">
                  <c:v>900</c:v>
                </c:pt>
                <c:pt idx="55">
                  <c:v>950</c:v>
                </c:pt>
                <c:pt idx="56">
                  <c:v>1000</c:v>
                </c:pt>
                <c:pt idx="57">
                  <c:v>2000</c:v>
                </c:pt>
                <c:pt idx="58">
                  <c:v>3000</c:v>
                </c:pt>
                <c:pt idx="59">
                  <c:v>4000</c:v>
                </c:pt>
                <c:pt idx="60">
                  <c:v>5000</c:v>
                </c:pt>
                <c:pt idx="61">
                  <c:v>6000</c:v>
                </c:pt>
                <c:pt idx="62">
                  <c:v>7000</c:v>
                </c:pt>
                <c:pt idx="63">
                  <c:v>8000</c:v>
                </c:pt>
                <c:pt idx="64">
                  <c:v>9000</c:v>
                </c:pt>
                <c:pt idx="65">
                  <c:v>10000</c:v>
                </c:pt>
                <c:pt idx="66">
                  <c:v>20000</c:v>
                </c:pt>
                <c:pt idx="67">
                  <c:v>30000</c:v>
                </c:pt>
                <c:pt idx="68">
                  <c:v>40000</c:v>
                </c:pt>
                <c:pt idx="69">
                  <c:v>50000</c:v>
                </c:pt>
              </c:numCache>
            </c:numRef>
          </c:xVal>
          <c:yVal>
            <c:numRef>
              <c:f>absorbed_dose_87Rb!$O$3:$O$102</c:f>
              <c:numCache>
                <c:formatCode>0.0000</c:formatCode>
                <c:ptCount val="100"/>
                <c:pt idx="0">
                  <c:v>2.6839439855684019E-3</c:v>
                </c:pt>
                <c:pt idx="1">
                  <c:v>5.3428515713254575E-3</c:v>
                </c:pt>
                <c:pt idx="2">
                  <c:v>7.9769655971100809E-3</c:v>
                </c:pt>
                <c:pt idx="3">
                  <c:v>1.0586526531967904E-2</c:v>
                </c:pt>
                <c:pt idx="4">
                  <c:v>1.3171772497321153E-2</c:v>
                </c:pt>
                <c:pt idx="5">
                  <c:v>1.5732939289912217E-2</c:v>
                </c:pt>
                <c:pt idx="6">
                  <c:v>1.8270260404523019E-2</c:v>
                </c:pt>
                <c:pt idx="7">
                  <c:v>2.078396705647205E-2</c:v>
                </c:pt>
                <c:pt idx="8">
                  <c:v>2.3274288203891685E-2</c:v>
                </c:pt>
                <c:pt idx="9">
                  <c:v>2.5741450569787779E-2</c:v>
                </c:pt>
                <c:pt idx="10">
                  <c:v>2.8185678663883443E-2</c:v>
                </c:pt>
                <c:pt idx="11">
                  <c:v>3.0607194804249591E-2</c:v>
                </c:pt>
                <c:pt idx="12">
                  <c:v>3.3006219138723689E-2</c:v>
                </c:pt>
                <c:pt idx="13">
                  <c:v>3.5382969666119493E-2</c:v>
                </c:pt>
                <c:pt idx="14">
                  <c:v>3.7737662257229201E-2</c:v>
                </c:pt>
                <c:pt idx="15">
                  <c:v>4.0070510675620549E-2</c:v>
                </c:pt>
                <c:pt idx="16">
                  <c:v>4.238172659823039E-2</c:v>
                </c:pt>
                <c:pt idx="17">
                  <c:v>4.467151963575703E-2</c:v>
                </c:pt>
                <c:pt idx="18">
                  <c:v>4.694009735285351E-2</c:v>
                </c:pt>
                <c:pt idx="19">
                  <c:v>4.9187665288123093E-2</c:v>
                </c:pt>
                <c:pt idx="20">
                  <c:v>6.0117412743339059E-2</c:v>
                </c:pt>
                <c:pt idx="21">
                  <c:v>7.0551615572781778E-2</c:v>
                </c:pt>
                <c:pt idx="22">
                  <c:v>8.0513802115770167E-2</c:v>
                </c:pt>
                <c:pt idx="23">
                  <c:v>9.002637476876027E-2</c:v>
                </c:pt>
                <c:pt idx="24">
                  <c:v>9.9110663937137383E-2</c:v>
                </c:pt>
                <c:pt idx="25">
                  <c:v>0.10778697940124814</c:v>
                </c:pt>
                <c:pt idx="26">
                  <c:v>0.11607465922060586</c:v>
                </c:pt>
                <c:pt idx="27">
                  <c:v>0.12399211629426146</c:v>
                </c:pt>
                <c:pt idx="28">
                  <c:v>0.1315568826896773</c:v>
                </c:pt>
                <c:pt idx="29">
                  <c:v>0.13878565184705752</c:v>
                </c:pt>
                <c:pt idx="30">
                  <c:v>0.14569431876096053</c:v>
                </c:pt>
                <c:pt idx="31">
                  <c:v>0.1522980182361422</c:v>
                </c:pt>
                <c:pt idx="32">
                  <c:v>0.17594122264315676</c:v>
                </c:pt>
                <c:pt idx="33">
                  <c:v>0.19574139808739766</c:v>
                </c:pt>
                <c:pt idx="34">
                  <c:v>0.21237238340493411</c:v>
                </c:pt>
                <c:pt idx="35">
                  <c:v>0.22638818755315948</c:v>
                </c:pt>
                <c:pt idx="36">
                  <c:v>0.23824435226597446</c:v>
                </c:pt>
                <c:pt idx="37">
                  <c:v>0.24831550462778185</c:v>
                </c:pt>
                <c:pt idx="38">
                  <c:v>0.25690977915503865</c:v>
                </c:pt>
                <c:pt idx="39">
                  <c:v>0.26428066775701414</c:v>
                </c:pt>
                <c:pt idx="40">
                  <c:v>0.27063675635164869</c:v>
                </c:pt>
                <c:pt idx="41">
                  <c:v>0.27614972508141478</c:v>
                </c:pt>
                <c:pt idx="42">
                  <c:v>0.28096092183917987</c:v>
                </c:pt>
                <c:pt idx="43">
                  <c:v>0.29063312743425468</c:v>
                </c:pt>
                <c:pt idx="44">
                  <c:v>0.29791981902000264</c:v>
                </c:pt>
                <c:pt idx="45">
                  <c:v>0.30364286719853517</c:v>
                </c:pt>
                <c:pt idx="46">
                  <c:v>0.30831308007251373</c:v>
                </c:pt>
                <c:pt idx="47">
                  <c:v>0.31225032203155034</c:v>
                </c:pt>
                <c:pt idx="48">
                  <c:v>0.31565706196492282</c:v>
                </c:pt>
                <c:pt idx="49">
                  <c:v>0.31866342070561243</c:v>
                </c:pt>
                <c:pt idx="50">
                  <c:v>0.32135477518350114</c:v>
                </c:pt>
                <c:pt idx="51">
                  <c:v>0.32378868578559733</c:v>
                </c:pt>
                <c:pt idx="52">
                  <c:v>0.32600528768047987</c:v>
                </c:pt>
                <c:pt idx="53">
                  <c:v>0.32803368011257716</c:v>
                </c:pt>
                <c:pt idx="54">
                  <c:v>0.32989586445805991</c:v>
                </c:pt>
                <c:pt idx="55">
                  <c:v>0.33160918017463292</c:v>
                </c:pt>
                <c:pt idx="56">
                  <c:v>0.33318781959858501</c:v>
                </c:pt>
                <c:pt idx="57">
                  <c:v>0.34836539299849456</c:v>
                </c:pt>
                <c:pt idx="58">
                  <c:v>0.35148938983134859</c:v>
                </c:pt>
                <c:pt idx="59">
                  <c:v>0.35213299755923</c:v>
                </c:pt>
                <c:pt idx="60">
                  <c:v>0.35226559404717195</c:v>
                </c:pt>
                <c:pt idx="61">
                  <c:v>0.35229291166294008</c:v>
                </c:pt>
                <c:pt idx="62">
                  <c:v>0.35229853965613084</c:v>
                </c:pt>
                <c:pt idx="63">
                  <c:v>0.35229969913899439</c:v>
                </c:pt>
                <c:pt idx="64">
                  <c:v>0.35229993801641746</c:v>
                </c:pt>
                <c:pt idx="65">
                  <c:v>0.35229998723010153</c:v>
                </c:pt>
                <c:pt idx="66">
                  <c:v>0.35229999999999823</c:v>
                </c:pt>
                <c:pt idx="67">
                  <c:v>0.3523</c:v>
                </c:pt>
                <c:pt idx="68">
                  <c:v>0.3523</c:v>
                </c:pt>
                <c:pt idx="69">
                  <c:v>0.3523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B8-412C-AC85-BE79FE66AE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908863"/>
        <c:axId val="486911359"/>
      </c:scatterChart>
      <c:valAx>
        <c:axId val="486908863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Grain size (um)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911359"/>
        <c:crosses val="autoZero"/>
        <c:crossBetween val="midCat"/>
      </c:valAx>
      <c:valAx>
        <c:axId val="486911359"/>
        <c:scaling>
          <c:orientation val="minMax"/>
          <c:max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Absorbed dose (uGy/a/ppm Rb)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9088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0612973180574561"/>
          <c:y val="0.714548946750453"/>
          <c:w val="0.39586899574330248"/>
          <c:h val="0.1093449293469100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CN">
                <a:solidFill>
                  <a:sysClr val="windowText" lastClr="000000"/>
                </a:solidFill>
              </a:rPr>
              <a:t>absorbed beta dose of 87Rb, for</a:t>
            </a:r>
            <a:r>
              <a:rPr lang="en-US" altLang="zh-CN" baseline="0">
                <a:solidFill>
                  <a:sysClr val="windowText" lastClr="000000"/>
                </a:solidFill>
              </a:rPr>
              <a:t> 1-20 um</a:t>
            </a:r>
            <a:endParaRPr lang="en-US" altLang="zh-CN"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738729628450269"/>
          <c:y val="0.12271298593879239"/>
          <c:w val="0.72077240666191589"/>
          <c:h val="0.72632500341923756"/>
        </c:manualLayout>
      </c:layout>
      <c:scatterChart>
        <c:scatterStyle val="lineMarker"/>
        <c:varyColors val="0"/>
        <c:ser>
          <c:idx val="3"/>
          <c:order val="0"/>
          <c:tx>
            <c:v>data in Readhead2022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5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absorbed_dose_87Rb!$B$4:$B$7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numCache>
            </c:numRef>
          </c:xVal>
          <c:yVal>
            <c:numRef>
              <c:f>absorbed_dose_87Rb!$D$4:$D$7</c:f>
              <c:numCache>
                <c:formatCode>0.000</c:formatCode>
                <c:ptCount val="4"/>
                <c:pt idx="0">
                  <c:v>1.4999999999999999E-2</c:v>
                </c:pt>
                <c:pt idx="1">
                  <c:v>2.9000000000000001E-2</c:v>
                </c:pt>
                <c:pt idx="2">
                  <c:v>4.1000000000000002E-2</c:v>
                </c:pt>
                <c:pt idx="3">
                  <c:v>5.2999999999999999E-2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D6-4A18-A655-C778F4AE5EBB}"/>
            </c:ext>
          </c:extLst>
        </c:ser>
        <c:ser>
          <c:idx val="1"/>
          <c:order val="1"/>
          <c:tx>
            <c:v>fitted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absorbed_dose_87Rb!$X$3:$X$25</c:f>
              <c:numCache>
                <c:formatCode>General</c:formatCode>
                <c:ptCount val="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</c:numCache>
            </c:numRef>
          </c:xVal>
          <c:yVal>
            <c:numRef>
              <c:f>absorbed_dose_87Rb!$Y$3:$Y$25</c:f>
              <c:numCache>
                <c:formatCode>0.0000</c:formatCode>
                <c:ptCount val="23"/>
                <c:pt idx="0">
                  <c:v>0</c:v>
                </c:pt>
                <c:pt idx="1">
                  <c:v>3.1083453866529009E-3</c:v>
                </c:pt>
                <c:pt idx="2">
                  <c:v>6.1624718561187749E-3</c:v>
                </c:pt>
                <c:pt idx="3">
                  <c:v>9.1633251498179965E-3</c:v>
                </c:pt>
                <c:pt idx="4">
                  <c:v>1.2111834512588515E-2</c:v>
                </c:pt>
                <c:pt idx="5">
                  <c:v>1.5008912980436091E-2</c:v>
                </c:pt>
                <c:pt idx="6">
                  <c:v>1.7855457663265118E-2</c:v>
                </c:pt>
                <c:pt idx="7">
                  <c:v>2.0652350022677912E-2</c:v>
                </c:pt>
                <c:pt idx="8">
                  <c:v>2.3400456144928274E-2</c:v>
                </c:pt>
                <c:pt idx="9">
                  <c:v>2.610062700911393E-2</c:v>
                </c:pt>
                <c:pt idx="10">
                  <c:v>2.875369875069091E-2</c:v>
                </c:pt>
                <c:pt idx="11">
                  <c:v>3.1360492920391406E-2</c:v>
                </c:pt>
                <c:pt idx="12">
                  <c:v>3.3921816738625349E-2</c:v>
                </c:pt>
                <c:pt idx="13">
                  <c:v>3.6438463345444379E-2</c:v>
                </c:pt>
                <c:pt idx="14">
                  <c:v>3.8911212046145914E-2</c:v>
                </c:pt>
                <c:pt idx="15">
                  <c:v>4.1340828552592822E-2</c:v>
                </c:pt>
                <c:pt idx="16">
                  <c:v>4.3728065220323929E-2</c:v>
                </c:pt>
                <c:pt idx="17">
                  <c:v>4.6073661281528719E-2</c:v>
                </c:pt>
                <c:pt idx="18">
                  <c:v>4.8378343073958011E-2</c:v>
                </c:pt>
                <c:pt idx="19">
                  <c:v>5.0642824265841831E-2</c:v>
                </c:pt>
                <c:pt idx="20">
                  <c:v>5.2867806076884162E-2</c:v>
                </c:pt>
                <c:pt idx="21">
                  <c:v>5.5053977495402695E-2</c:v>
                </c:pt>
                <c:pt idx="22">
                  <c:v>5.7202015491681142E-2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B8-412C-AC85-BE79FE66AE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908863"/>
        <c:axId val="486911359"/>
      </c:scatterChart>
      <c:valAx>
        <c:axId val="486908863"/>
        <c:scaling>
          <c:orientation val="minMax"/>
          <c:max val="2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Grain size (um)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911359"/>
        <c:crosses val="autoZero"/>
        <c:crossBetween val="midCat"/>
      </c:valAx>
      <c:valAx>
        <c:axId val="486911359"/>
        <c:scaling>
          <c:orientation val="minMax"/>
          <c:max val="6.000000000000001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Absorbed dose (uGy/a/ppm Rb)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9088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4974746186671708"/>
          <c:y val="0.61567274314035803"/>
          <c:w val="0.3884224178786797"/>
          <c:h val="0.1196553408491432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10</xdr:row>
      <xdr:rowOff>57150</xdr:rowOff>
    </xdr:from>
    <xdr:to>
      <xdr:col>12</xdr:col>
      <xdr:colOff>352425</xdr:colOff>
      <xdr:row>30</xdr:row>
      <xdr:rowOff>171450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962027</xdr:colOff>
      <xdr:row>11</xdr:row>
      <xdr:rowOff>123825</xdr:rowOff>
    </xdr:from>
    <xdr:to>
      <xdr:col>22</xdr:col>
      <xdr:colOff>257175</xdr:colOff>
      <xdr:row>31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78"/>
  <sheetViews>
    <sheetView tabSelected="1" workbookViewId="0">
      <selection activeCell="I3" sqref="I3"/>
    </sheetView>
  </sheetViews>
  <sheetFormatPr defaultRowHeight="15"/>
  <cols>
    <col min="2" max="2" width="15.42578125" customWidth="1"/>
    <col min="3" max="3" width="24.28515625" customWidth="1"/>
    <col min="4" max="4" width="29.7109375" style="3" customWidth="1"/>
    <col min="5" max="5" width="26.28515625" customWidth="1"/>
    <col min="14" max="14" width="8.7109375" style="23"/>
    <col min="15" max="15" width="16.140625" style="23" customWidth="1"/>
    <col min="16" max="16" width="15" customWidth="1"/>
    <col min="17" max="17" width="10.42578125" customWidth="1"/>
    <col min="24" max="25" width="9.140625" style="27"/>
    <col min="27" max="27" width="14.28515625" customWidth="1"/>
  </cols>
  <sheetData>
    <row r="1" spans="1:30" ht="18" customHeight="1">
      <c r="A1" s="2"/>
      <c r="B1" s="34" t="s">
        <v>27</v>
      </c>
      <c r="C1" s="3"/>
      <c r="N1" s="23" t="s">
        <v>11</v>
      </c>
      <c r="X1" s="25" t="s">
        <v>11</v>
      </c>
      <c r="Y1" s="25"/>
      <c r="AA1" s="28" t="s">
        <v>17</v>
      </c>
    </row>
    <row r="2" spans="1:30" ht="17.45" customHeight="1">
      <c r="B2" s="33" t="s">
        <v>28</v>
      </c>
      <c r="C2" s="19"/>
      <c r="D2" s="19"/>
      <c r="E2" s="20"/>
      <c r="N2" s="23" t="s">
        <v>0</v>
      </c>
      <c r="O2" s="23" t="s">
        <v>13</v>
      </c>
      <c r="Q2" t="s">
        <v>1</v>
      </c>
      <c r="R2" t="s">
        <v>16</v>
      </c>
      <c r="X2" s="25" t="s">
        <v>0</v>
      </c>
      <c r="Y2" s="25" t="s">
        <v>13</v>
      </c>
    </row>
    <row r="3" spans="1:30" ht="15" customHeight="1">
      <c r="B3" s="16" t="s">
        <v>10</v>
      </c>
      <c r="C3" s="17" t="s">
        <v>12</v>
      </c>
      <c r="D3" s="30" t="s">
        <v>13</v>
      </c>
      <c r="E3" s="18" t="s">
        <v>14</v>
      </c>
      <c r="N3" s="23">
        <v>1</v>
      </c>
      <c r="O3" s="24">
        <f xml:space="preserve"> $R$5 + $R$6*(1-EXP(-N3/$R$7)) + $R$8*(1-EXP(-N3/$R$9))</f>
        <v>2.6839439855684019E-3</v>
      </c>
      <c r="Q3" t="s">
        <v>2</v>
      </c>
      <c r="R3" t="s">
        <v>15</v>
      </c>
      <c r="X3" s="25">
        <v>0</v>
      </c>
      <c r="Y3" s="26">
        <f xml:space="preserve"> $AB$6*(1-EXP(-X3/$AB$7))</f>
        <v>0</v>
      </c>
      <c r="AA3" t="s">
        <v>1</v>
      </c>
      <c r="AB3" t="s">
        <v>20</v>
      </c>
    </row>
    <row r="4" spans="1:30">
      <c r="B4" s="5">
        <v>5</v>
      </c>
      <c r="C4" s="14">
        <v>3.5999999999999999E-3</v>
      </c>
      <c r="D4" s="31">
        <v>1.4999999999999999E-2</v>
      </c>
      <c r="E4" s="15">
        <v>4.2999999999999997E-2</v>
      </c>
      <c r="H4" s="22"/>
      <c r="N4" s="23">
        <f>N3+1</f>
        <v>2</v>
      </c>
      <c r="O4" s="24">
        <f t="shared" ref="O4:O67" si="0" xml:space="preserve"> $R$5 + $R$6*(1-EXP(-N4/$R$7)) + $R$8*(1-EXP(-N4/$R$9))</f>
        <v>5.3428515713254575E-3</v>
      </c>
      <c r="Q4" t="s">
        <v>3</v>
      </c>
      <c r="R4" t="s">
        <v>4</v>
      </c>
      <c r="X4" s="25">
        <f>X3+1</f>
        <v>1</v>
      </c>
      <c r="Y4" s="26">
        <f t="shared" ref="Y4:Y25" si="1" xml:space="preserve"> $AB$6*(1-EXP(-X4/$AB$7))</f>
        <v>3.1083453866529009E-3</v>
      </c>
      <c r="AA4" t="s">
        <v>2</v>
      </c>
      <c r="AB4" t="s">
        <v>21</v>
      </c>
    </row>
    <row r="5" spans="1:30">
      <c r="B5" s="5">
        <v>10</v>
      </c>
      <c r="C5" s="14">
        <v>6.7000000000000002E-3</v>
      </c>
      <c r="D5" s="31">
        <v>2.9000000000000001E-2</v>
      </c>
      <c r="E5" s="15">
        <v>8.1000000000000003E-2</v>
      </c>
      <c r="H5" s="22"/>
      <c r="N5" s="23">
        <f t="shared" ref="N5:N22" si="2">N4+1</f>
        <v>3</v>
      </c>
      <c r="O5" s="24">
        <f t="shared" si="0"/>
        <v>7.9769655971100809E-3</v>
      </c>
      <c r="Q5" s="13" t="s">
        <v>5</v>
      </c>
      <c r="R5" s="13">
        <v>0</v>
      </c>
      <c r="X5" s="25">
        <f t="shared" ref="X5:X25" si="3">X4+1</f>
        <v>2</v>
      </c>
      <c r="Y5" s="26">
        <f t="shared" si="1"/>
        <v>6.1624718561187749E-3</v>
      </c>
      <c r="AA5" t="s">
        <v>3</v>
      </c>
      <c r="AB5" t="s">
        <v>22</v>
      </c>
    </row>
    <row r="6" spans="1:30">
      <c r="B6" s="5">
        <v>15</v>
      </c>
      <c r="C6" s="14">
        <v>9.4999999999999998E-3</v>
      </c>
      <c r="D6" s="31">
        <v>4.1000000000000002E-2</v>
      </c>
      <c r="E6" s="15">
        <v>0.115</v>
      </c>
      <c r="M6" s="21"/>
      <c r="N6" s="23">
        <f t="shared" si="2"/>
        <v>4</v>
      </c>
      <c r="O6" s="24">
        <f xml:space="preserve"> $R$5 + $R$6*(1-EXP(-N6/$R$7)) + $R$8*(1-EXP(-N6/$R$9))</f>
        <v>1.0586526531967904E-2</v>
      </c>
      <c r="Q6" s="13" t="s">
        <v>6</v>
      </c>
      <c r="R6" s="13">
        <v>0.2596</v>
      </c>
      <c r="X6" s="25">
        <f t="shared" si="3"/>
        <v>3</v>
      </c>
      <c r="Y6" s="26">
        <f t="shared" si="1"/>
        <v>9.1633251498179965E-3</v>
      </c>
      <c r="AA6" t="s">
        <v>18</v>
      </c>
      <c r="AB6" s="3">
        <v>0.1782</v>
      </c>
      <c r="AC6" t="s">
        <v>26</v>
      </c>
      <c r="AD6">
        <v>1.8669999999999999E-2</v>
      </c>
    </row>
    <row r="7" spans="1:30">
      <c r="B7" s="5">
        <v>20</v>
      </c>
      <c r="C7" s="14">
        <v>1.21E-2</v>
      </c>
      <c r="D7" s="31">
        <v>5.2999999999999999E-2</v>
      </c>
      <c r="E7" s="15">
        <v>0.14699999999999999</v>
      </c>
      <c r="M7" s="21"/>
      <c r="N7" s="23">
        <f t="shared" si="2"/>
        <v>5</v>
      </c>
      <c r="O7" s="24">
        <f t="shared" si="0"/>
        <v>1.3171772497321153E-2</v>
      </c>
      <c r="Q7" s="13" t="s">
        <v>7</v>
      </c>
      <c r="R7" s="13">
        <v>101.8</v>
      </c>
      <c r="X7" s="25">
        <f t="shared" si="3"/>
        <v>4</v>
      </c>
      <c r="Y7" s="26">
        <f t="shared" si="1"/>
        <v>1.2111834512588515E-2</v>
      </c>
      <c r="AA7" t="s">
        <v>19</v>
      </c>
      <c r="AB7" s="29">
        <v>56.828069999999997</v>
      </c>
      <c r="AC7" t="s">
        <v>26</v>
      </c>
      <c r="AD7">
        <v>6.9213699999999996</v>
      </c>
    </row>
    <row r="8" spans="1:30">
      <c r="B8" s="5">
        <v>30</v>
      </c>
      <c r="C8" s="14">
        <v>1.6899999999999998E-2</v>
      </c>
      <c r="D8" s="31">
        <v>7.2999999999999995E-2</v>
      </c>
      <c r="E8" s="15">
        <v>0.20499999999999999</v>
      </c>
      <c r="N8" s="23">
        <f t="shared" si="2"/>
        <v>6</v>
      </c>
      <c r="O8" s="24">
        <f t="shared" si="0"/>
        <v>1.5732939289912217E-2</v>
      </c>
      <c r="Q8" s="13" t="s">
        <v>8</v>
      </c>
      <c r="R8" s="13">
        <v>9.2700000000000005E-2</v>
      </c>
      <c r="X8" s="25">
        <f t="shared" si="3"/>
        <v>5</v>
      </c>
      <c r="Y8" s="26">
        <f t="shared" si="1"/>
        <v>1.5008912980436091E-2</v>
      </c>
      <c r="AA8" t="s">
        <v>23</v>
      </c>
      <c r="AB8" s="1">
        <v>9.7189400000000006E-8</v>
      </c>
    </row>
    <row r="9" spans="1:30">
      <c r="B9" s="5">
        <v>40</v>
      </c>
      <c r="C9" s="14">
        <v>2.12E-2</v>
      </c>
      <c r="D9" s="31">
        <v>9.1999999999999998E-2</v>
      </c>
      <c r="E9" s="15">
        <v>0.25700000000000001</v>
      </c>
      <c r="N9" s="23">
        <f t="shared" si="2"/>
        <v>7</v>
      </c>
      <c r="O9" s="24">
        <f t="shared" si="0"/>
        <v>1.8270260404523019E-2</v>
      </c>
      <c r="Q9" s="13" t="s">
        <v>9</v>
      </c>
      <c r="R9" s="13">
        <v>633</v>
      </c>
      <c r="X9" s="25">
        <f t="shared" si="3"/>
        <v>6</v>
      </c>
      <c r="Y9" s="26">
        <f t="shared" si="1"/>
        <v>1.7855457663265118E-2</v>
      </c>
      <c r="AA9" t="s">
        <v>24</v>
      </c>
      <c r="AB9">
        <v>0.99975999999999998</v>
      </c>
    </row>
    <row r="10" spans="1:30">
      <c r="B10" s="5">
        <v>50</v>
      </c>
      <c r="C10" s="14">
        <v>2.5100000000000001E-2</v>
      </c>
      <c r="D10" s="31">
        <v>0.109</v>
      </c>
      <c r="E10" s="15">
        <v>0.30499999999999999</v>
      </c>
      <c r="N10" s="23">
        <f t="shared" si="2"/>
        <v>8</v>
      </c>
      <c r="O10" s="24">
        <f t="shared" si="0"/>
        <v>2.078396705647205E-2</v>
      </c>
      <c r="R10" s="1"/>
      <c r="X10" s="25">
        <f t="shared" si="3"/>
        <v>7</v>
      </c>
      <c r="Y10" s="26">
        <f t="shared" si="1"/>
        <v>2.0652350022677912E-2</v>
      </c>
      <c r="AA10" t="s">
        <v>25</v>
      </c>
      <c r="AB10">
        <v>0.99963000000000002</v>
      </c>
    </row>
    <row r="11" spans="1:30">
      <c r="B11" s="5">
        <v>60</v>
      </c>
      <c r="C11" s="14">
        <v>2.87E-2</v>
      </c>
      <c r="D11" s="31">
        <v>0.125</v>
      </c>
      <c r="E11" s="15">
        <v>0.34799999999999998</v>
      </c>
      <c r="N11" s="23">
        <f t="shared" si="2"/>
        <v>9</v>
      </c>
      <c r="O11" s="24">
        <f t="shared" si="0"/>
        <v>2.3274288203891685E-2</v>
      </c>
      <c r="X11" s="25">
        <f t="shared" si="3"/>
        <v>8</v>
      </c>
      <c r="Y11" s="26">
        <f t="shared" si="1"/>
        <v>2.3400456144928274E-2</v>
      </c>
    </row>
    <row r="12" spans="1:30">
      <c r="B12" s="5">
        <v>70</v>
      </c>
      <c r="C12" s="14">
        <v>3.2000000000000001E-2</v>
      </c>
      <c r="D12" s="31">
        <v>0.13900000000000001</v>
      </c>
      <c r="E12" s="15">
        <v>0.38800000000000001</v>
      </c>
      <c r="N12" s="23">
        <f t="shared" si="2"/>
        <v>10</v>
      </c>
      <c r="O12" s="24">
        <f t="shared" si="0"/>
        <v>2.5741450569787779E-2</v>
      </c>
      <c r="X12" s="25">
        <f t="shared" si="3"/>
        <v>9</v>
      </c>
      <c r="Y12" s="26">
        <f t="shared" si="1"/>
        <v>2.610062700911393E-2</v>
      </c>
    </row>
    <row r="13" spans="1:30">
      <c r="B13" s="5">
        <v>80</v>
      </c>
      <c r="C13" s="14">
        <v>3.5000000000000003E-2</v>
      </c>
      <c r="D13" s="31">
        <v>0.152</v>
      </c>
      <c r="E13" s="15">
        <v>0.42399999999999999</v>
      </c>
      <c r="N13" s="23">
        <f t="shared" si="2"/>
        <v>11</v>
      </c>
      <c r="O13" s="24">
        <f t="shared" si="0"/>
        <v>2.8185678663883443E-2</v>
      </c>
      <c r="X13" s="25">
        <f t="shared" si="3"/>
        <v>10</v>
      </c>
      <c r="Y13" s="26">
        <f t="shared" si="1"/>
        <v>2.875369875069091E-2</v>
      </c>
    </row>
    <row r="14" spans="1:30">
      <c r="B14" s="5">
        <v>90</v>
      </c>
      <c r="C14" s="14">
        <v>3.7699999999999997E-2</v>
      </c>
      <c r="D14" s="31">
        <v>0.16400000000000001</v>
      </c>
      <c r="E14" s="15">
        <v>0.45700000000000002</v>
      </c>
      <c r="N14" s="23">
        <f t="shared" si="2"/>
        <v>12</v>
      </c>
      <c r="O14" s="24">
        <f t="shared" si="0"/>
        <v>3.0607194804249591E-2</v>
      </c>
      <c r="Q14" s="7"/>
      <c r="R14" s="7"/>
      <c r="S14" s="7"/>
      <c r="T14" s="7"/>
      <c r="U14" s="7"/>
      <c r="X14" s="25">
        <f t="shared" si="3"/>
        <v>11</v>
      </c>
      <c r="Y14" s="26">
        <f t="shared" si="1"/>
        <v>3.1360492920391406E-2</v>
      </c>
    </row>
    <row r="15" spans="1:30">
      <c r="B15" s="5">
        <v>100</v>
      </c>
      <c r="C15" s="14">
        <v>4.02E-2</v>
      </c>
      <c r="D15" s="31">
        <v>0.17499999999999999</v>
      </c>
      <c r="E15" s="15">
        <v>0.48799999999999999</v>
      </c>
      <c r="N15" s="23">
        <f t="shared" si="2"/>
        <v>13</v>
      </c>
      <c r="O15" s="24">
        <f t="shared" si="0"/>
        <v>3.3006219138723689E-2</v>
      </c>
      <c r="Q15" s="7"/>
      <c r="R15" s="8"/>
      <c r="S15" s="9"/>
      <c r="T15" s="7"/>
      <c r="U15" s="7"/>
      <c r="X15" s="25">
        <f t="shared" si="3"/>
        <v>12</v>
      </c>
      <c r="Y15" s="26">
        <f t="shared" si="1"/>
        <v>3.3921816738625349E-2</v>
      </c>
    </row>
    <row r="16" spans="1:30">
      <c r="B16" s="5">
        <v>120</v>
      </c>
      <c r="C16" s="14">
        <v>4.4699999999999997E-2</v>
      </c>
      <c r="D16" s="31">
        <v>0.19400000000000001</v>
      </c>
      <c r="E16" s="15">
        <v>0.54200000000000004</v>
      </c>
      <c r="N16" s="23">
        <f t="shared" si="2"/>
        <v>14</v>
      </c>
      <c r="O16" s="24">
        <f t="shared" si="0"/>
        <v>3.5382969666119493E-2</v>
      </c>
      <c r="Q16" s="7"/>
      <c r="R16" s="8"/>
      <c r="S16" s="9"/>
      <c r="T16" s="7"/>
      <c r="U16" s="7"/>
      <c r="X16" s="25">
        <f t="shared" si="3"/>
        <v>13</v>
      </c>
      <c r="Y16" s="26">
        <f t="shared" si="1"/>
        <v>3.6438463345444379E-2</v>
      </c>
    </row>
    <row r="17" spans="2:25">
      <c r="B17" s="5">
        <v>140</v>
      </c>
      <c r="C17" s="14">
        <v>4.8500000000000001E-2</v>
      </c>
      <c r="D17" s="31">
        <v>0.21099999999999999</v>
      </c>
      <c r="E17" s="15">
        <v>0.58799999999999997</v>
      </c>
      <c r="N17" s="23">
        <f t="shared" si="2"/>
        <v>15</v>
      </c>
      <c r="O17" s="24">
        <f t="shared" si="0"/>
        <v>3.7737662257229201E-2</v>
      </c>
      <c r="Q17" s="7"/>
      <c r="R17" s="8"/>
      <c r="S17" s="9"/>
      <c r="T17" s="7"/>
      <c r="U17" s="7"/>
      <c r="X17" s="25">
        <f t="shared" si="3"/>
        <v>14</v>
      </c>
      <c r="Y17" s="26">
        <f t="shared" si="1"/>
        <v>3.8911212046145914E-2</v>
      </c>
    </row>
    <row r="18" spans="2:25">
      <c r="B18" s="5">
        <v>160</v>
      </c>
      <c r="C18" s="14">
        <v>5.1700000000000003E-2</v>
      </c>
      <c r="D18" s="31">
        <v>0.22500000000000001</v>
      </c>
      <c r="E18" s="15">
        <v>0.627</v>
      </c>
      <c r="N18" s="23">
        <f t="shared" si="2"/>
        <v>16</v>
      </c>
      <c r="O18" s="24">
        <f t="shared" si="0"/>
        <v>4.0070510675620549E-2</v>
      </c>
      <c r="Q18" s="7"/>
      <c r="R18" s="8"/>
      <c r="S18" s="9"/>
      <c r="T18" s="7"/>
      <c r="U18" s="7"/>
      <c r="X18" s="25">
        <f t="shared" si="3"/>
        <v>15</v>
      </c>
      <c r="Y18" s="26">
        <f t="shared" si="1"/>
        <v>4.1340828552592822E-2</v>
      </c>
    </row>
    <row r="19" spans="2:25">
      <c r="B19" s="5">
        <v>180</v>
      </c>
      <c r="C19" s="14">
        <v>5.45E-2</v>
      </c>
      <c r="D19" s="31">
        <v>0.23599999999999999</v>
      </c>
      <c r="E19" s="15">
        <v>0.66</v>
      </c>
      <c r="N19" s="23">
        <f t="shared" si="2"/>
        <v>17</v>
      </c>
      <c r="O19" s="24">
        <f t="shared" si="0"/>
        <v>4.238172659823039E-2</v>
      </c>
      <c r="Q19" s="7"/>
      <c r="R19" s="8"/>
      <c r="S19" s="9"/>
      <c r="T19" s="7"/>
      <c r="U19" s="7"/>
      <c r="X19" s="25">
        <f t="shared" si="3"/>
        <v>16</v>
      </c>
      <c r="Y19" s="26">
        <f t="shared" si="1"/>
        <v>4.3728065220323929E-2</v>
      </c>
    </row>
    <row r="20" spans="2:25">
      <c r="B20" s="5">
        <v>200</v>
      </c>
      <c r="C20" s="14">
        <v>5.6800000000000003E-2</v>
      </c>
      <c r="D20" s="31">
        <v>0.247</v>
      </c>
      <c r="E20" s="15">
        <v>0.68899999999999995</v>
      </c>
      <c r="N20" s="23">
        <f t="shared" si="2"/>
        <v>18</v>
      </c>
      <c r="O20" s="24">
        <f t="shared" si="0"/>
        <v>4.467151963575703E-2</v>
      </c>
      <c r="Q20" s="7"/>
      <c r="R20" s="8"/>
      <c r="S20" s="9"/>
      <c r="T20" s="7"/>
      <c r="U20" s="7"/>
      <c r="X20" s="25">
        <f t="shared" si="3"/>
        <v>17</v>
      </c>
      <c r="Y20" s="26">
        <f t="shared" si="1"/>
        <v>4.6073661281528719E-2</v>
      </c>
    </row>
    <row r="21" spans="2:25">
      <c r="B21" s="6">
        <v>250</v>
      </c>
      <c r="C21" s="14">
        <v>6.1400000000000003E-2</v>
      </c>
      <c r="D21" s="31">
        <v>0.26700000000000002</v>
      </c>
      <c r="E21" s="15">
        <v>0.74399999999999999</v>
      </c>
      <c r="N21" s="23">
        <f t="shared" si="2"/>
        <v>19</v>
      </c>
      <c r="O21" s="24">
        <f t="shared" si="0"/>
        <v>4.694009735285351E-2</v>
      </c>
      <c r="Q21" s="7"/>
      <c r="R21" s="8"/>
      <c r="S21" s="9"/>
      <c r="T21" s="7"/>
      <c r="U21" s="7"/>
      <c r="X21" s="25">
        <f t="shared" si="3"/>
        <v>18</v>
      </c>
      <c r="Y21" s="26">
        <f t="shared" si="1"/>
        <v>4.8378343073958011E-2</v>
      </c>
    </row>
    <row r="22" spans="2:25">
      <c r="B22" s="6">
        <v>300</v>
      </c>
      <c r="C22" s="14">
        <v>6.4600000000000005E-2</v>
      </c>
      <c r="D22" s="31">
        <v>0.28100000000000003</v>
      </c>
      <c r="E22" s="15">
        <v>0.78400000000000003</v>
      </c>
      <c r="N22" s="23">
        <f t="shared" si="2"/>
        <v>20</v>
      </c>
      <c r="O22" s="24">
        <f t="shared" si="0"/>
        <v>4.9187665288123093E-2</v>
      </c>
      <c r="Q22" s="7"/>
      <c r="R22" s="10"/>
      <c r="S22" s="9"/>
      <c r="T22" s="7"/>
      <c r="U22" s="7"/>
      <c r="X22" s="25">
        <f t="shared" si="3"/>
        <v>19</v>
      </c>
      <c r="Y22" s="26">
        <f t="shared" si="1"/>
        <v>5.0642824265841831E-2</v>
      </c>
    </row>
    <row r="23" spans="2:25">
      <c r="B23" s="5">
        <v>400</v>
      </c>
      <c r="C23" s="14">
        <v>6.8900000000000003E-2</v>
      </c>
      <c r="D23" s="31">
        <v>0.29899999999999999</v>
      </c>
      <c r="E23" s="15">
        <v>0.83499999999999996</v>
      </c>
      <c r="H23" s="4"/>
      <c r="N23" s="23">
        <f t="shared" ref="N23:N34" si="4">N22+5</f>
        <v>25</v>
      </c>
      <c r="O23" s="24">
        <f t="shared" si="0"/>
        <v>6.0117412743339059E-2</v>
      </c>
      <c r="Q23" s="7"/>
      <c r="R23" s="11"/>
      <c r="S23" s="9"/>
      <c r="T23" s="7"/>
      <c r="U23" s="7"/>
      <c r="X23" s="25">
        <f t="shared" si="3"/>
        <v>20</v>
      </c>
      <c r="Y23" s="26">
        <f t="shared" si="1"/>
        <v>5.2867806076884162E-2</v>
      </c>
    </row>
    <row r="24" spans="2:25">
      <c r="B24" s="5">
        <v>500</v>
      </c>
      <c r="C24" s="14">
        <v>7.1499999999999994E-2</v>
      </c>
      <c r="D24" s="31">
        <v>0.311</v>
      </c>
      <c r="E24" s="15">
        <v>0.86699999999999999</v>
      </c>
      <c r="H24" s="4"/>
      <c r="N24" s="23">
        <f t="shared" si="4"/>
        <v>30</v>
      </c>
      <c r="O24" s="24">
        <f t="shared" si="0"/>
        <v>7.0551615572781778E-2</v>
      </c>
      <c r="Q24" s="7"/>
      <c r="R24" s="11"/>
      <c r="S24" s="9"/>
      <c r="T24" s="7"/>
      <c r="U24" s="7"/>
      <c r="X24" s="25">
        <f t="shared" si="3"/>
        <v>21</v>
      </c>
      <c r="Y24" s="26">
        <f t="shared" si="1"/>
        <v>5.5053977495402695E-2</v>
      </c>
    </row>
    <row r="25" spans="2:25">
      <c r="B25" s="5">
        <v>600</v>
      </c>
      <c r="C25" s="14">
        <v>7.3300000000000004E-2</v>
      </c>
      <c r="D25" s="31">
        <v>0.318</v>
      </c>
      <c r="E25" s="15">
        <v>0.88900000000000001</v>
      </c>
      <c r="N25" s="23">
        <f t="shared" si="4"/>
        <v>35</v>
      </c>
      <c r="O25" s="24">
        <f t="shared" si="0"/>
        <v>8.0513802115770167E-2</v>
      </c>
      <c r="Q25" s="7"/>
      <c r="R25" s="8"/>
      <c r="S25" s="9"/>
      <c r="T25" s="7"/>
      <c r="U25" s="7"/>
      <c r="X25" s="25">
        <f t="shared" si="3"/>
        <v>22</v>
      </c>
      <c r="Y25" s="26">
        <f t="shared" si="1"/>
        <v>5.7202015491681142E-2</v>
      </c>
    </row>
    <row r="26" spans="2:25">
      <c r="B26" s="5">
        <v>800</v>
      </c>
      <c r="C26" s="14">
        <v>7.5499999999999998E-2</v>
      </c>
      <c r="D26" s="31">
        <v>0.32800000000000001</v>
      </c>
      <c r="E26" s="15">
        <v>0.91600000000000004</v>
      </c>
      <c r="N26" s="23">
        <f t="shared" si="4"/>
        <v>40</v>
      </c>
      <c r="O26" s="24">
        <f t="shared" si="0"/>
        <v>9.002637476876027E-2</v>
      </c>
      <c r="Q26" s="7"/>
      <c r="R26" s="7"/>
      <c r="S26" s="7"/>
      <c r="T26" s="7"/>
      <c r="U26" s="7"/>
    </row>
    <row r="27" spans="2:25">
      <c r="B27" s="5">
        <v>1000</v>
      </c>
      <c r="C27" s="14">
        <v>7.6899999999999996E-2</v>
      </c>
      <c r="D27" s="31">
        <v>0.33400000000000002</v>
      </c>
      <c r="E27" s="15">
        <v>0.93200000000000005</v>
      </c>
      <c r="N27" s="23">
        <f t="shared" si="4"/>
        <v>45</v>
      </c>
      <c r="O27" s="24">
        <f t="shared" si="0"/>
        <v>9.9110663937137383E-2</v>
      </c>
      <c r="P27" s="7"/>
      <c r="Q27" s="8"/>
      <c r="R27" s="9"/>
      <c r="S27" s="7"/>
      <c r="T27" s="7"/>
      <c r="U27" s="7"/>
    </row>
    <row r="28" spans="2:25">
      <c r="B28" s="5">
        <v>1200</v>
      </c>
      <c r="C28" s="14">
        <v>7.7799999999999994E-2</v>
      </c>
      <c r="D28" s="31">
        <v>0.33800000000000002</v>
      </c>
      <c r="E28" s="15">
        <v>0.94299999999999995</v>
      </c>
      <c r="N28" s="23">
        <f t="shared" si="4"/>
        <v>50</v>
      </c>
      <c r="O28" s="24">
        <f t="shared" si="0"/>
        <v>0.10778697940124814</v>
      </c>
      <c r="P28" s="7"/>
      <c r="Q28" s="8"/>
      <c r="R28" s="9"/>
      <c r="S28" s="7"/>
      <c r="T28" s="8"/>
      <c r="U28" s="9"/>
    </row>
    <row r="29" spans="2:25">
      <c r="B29" s="5">
        <v>1400</v>
      </c>
      <c r="C29" s="14">
        <v>7.85E-2</v>
      </c>
      <c r="D29" s="31">
        <v>0.34100000000000003</v>
      </c>
      <c r="E29" s="15">
        <v>0.95099999999999996</v>
      </c>
      <c r="N29" s="23">
        <f t="shared" si="4"/>
        <v>55</v>
      </c>
      <c r="O29" s="24">
        <f t="shared" si="0"/>
        <v>0.11607465922060586</v>
      </c>
      <c r="P29" s="7"/>
      <c r="Q29" s="8"/>
      <c r="R29" s="9"/>
      <c r="S29" s="7"/>
      <c r="T29" s="8"/>
      <c r="U29" s="9"/>
    </row>
    <row r="30" spans="2:25">
      <c r="B30" s="5">
        <v>1600</v>
      </c>
      <c r="C30" s="14">
        <v>7.8899999999999998E-2</v>
      </c>
      <c r="D30" s="31">
        <v>0.34300000000000003</v>
      </c>
      <c r="E30" s="15">
        <v>0.95699999999999996</v>
      </c>
      <c r="N30" s="23">
        <f t="shared" si="4"/>
        <v>60</v>
      </c>
      <c r="O30" s="24">
        <f t="shared" si="0"/>
        <v>0.12399211629426146</v>
      </c>
      <c r="P30" s="7"/>
      <c r="Q30" s="8"/>
      <c r="R30" s="9"/>
      <c r="S30" s="7"/>
      <c r="T30" s="8"/>
      <c r="U30" s="9"/>
    </row>
    <row r="31" spans="2:25">
      <c r="B31" s="5">
        <v>1800</v>
      </c>
      <c r="C31" s="14">
        <v>7.9299999999999995E-2</v>
      </c>
      <c r="D31" s="31">
        <v>0.34399999999999997</v>
      </c>
      <c r="E31" s="15">
        <v>0.96199999999999997</v>
      </c>
      <c r="N31" s="23">
        <f t="shared" si="4"/>
        <v>65</v>
      </c>
      <c r="O31" s="24">
        <f t="shared" si="0"/>
        <v>0.1315568826896773</v>
      </c>
      <c r="P31" s="7"/>
      <c r="Q31" s="8"/>
      <c r="R31" s="9"/>
      <c r="S31" s="7"/>
      <c r="T31" s="8"/>
      <c r="U31" s="9"/>
    </row>
    <row r="32" spans="2:25">
      <c r="B32" s="15">
        <v>2000</v>
      </c>
      <c r="C32" s="15">
        <v>7.9600000000000004E-2</v>
      </c>
      <c r="D32" s="32">
        <v>0.34599999999999997</v>
      </c>
      <c r="E32" s="15">
        <v>0.96499999999999997</v>
      </c>
      <c r="N32" s="23">
        <f t="shared" si="4"/>
        <v>70</v>
      </c>
      <c r="O32" s="24">
        <f t="shared" si="0"/>
        <v>0.13878565184705752</v>
      </c>
      <c r="P32" s="7"/>
      <c r="Q32" s="8"/>
      <c r="R32" s="9"/>
      <c r="S32" s="7"/>
      <c r="T32" s="8"/>
      <c r="U32" s="9"/>
    </row>
    <row r="33" spans="2:21">
      <c r="B33" s="15">
        <v>2500</v>
      </c>
      <c r="C33" s="15">
        <v>8.0199999999999994E-2</v>
      </c>
      <c r="D33" s="32">
        <v>0.34799999999999998</v>
      </c>
      <c r="E33" s="15">
        <v>0.97199999999999998</v>
      </c>
      <c r="N33" s="23">
        <f t="shared" si="4"/>
        <v>75</v>
      </c>
      <c r="O33" s="24">
        <f t="shared" si="0"/>
        <v>0.14569431876096053</v>
      </c>
      <c r="P33" s="7"/>
      <c r="Q33" s="7"/>
      <c r="R33" s="7"/>
      <c r="S33" s="7"/>
      <c r="T33" s="7"/>
      <c r="U33" s="7"/>
    </row>
    <row r="34" spans="2:21">
      <c r="B34" s="15">
        <v>3000</v>
      </c>
      <c r="C34" s="15">
        <v>8.0500000000000002E-2</v>
      </c>
      <c r="D34" s="32">
        <v>0.35</v>
      </c>
      <c r="E34" s="15">
        <v>0.97599999999999998</v>
      </c>
      <c r="N34" s="23">
        <f t="shared" si="4"/>
        <v>80</v>
      </c>
      <c r="O34" s="24">
        <f t="shared" si="0"/>
        <v>0.1522980182361422</v>
      </c>
      <c r="P34" s="7"/>
      <c r="Q34" s="8"/>
      <c r="R34" s="9"/>
      <c r="S34" s="7"/>
      <c r="T34" s="7"/>
      <c r="U34" s="7"/>
    </row>
    <row r="35" spans="2:21">
      <c r="B35" s="15">
        <v>4000</v>
      </c>
      <c r="C35" s="15">
        <v>8.09E-2</v>
      </c>
      <c r="D35" s="32">
        <v>0.35199999999999998</v>
      </c>
      <c r="E35" s="15">
        <v>0.98099999999999998</v>
      </c>
      <c r="N35" s="23">
        <f t="shared" ref="N35:N45" si="5">N34+20</f>
        <v>100</v>
      </c>
      <c r="O35" s="24">
        <f t="shared" si="0"/>
        <v>0.17594122264315676</v>
      </c>
      <c r="P35" s="7"/>
      <c r="Q35" s="8"/>
      <c r="R35" s="9"/>
      <c r="S35" s="7"/>
      <c r="T35" s="7"/>
      <c r="U35" s="7"/>
    </row>
    <row r="36" spans="2:21">
      <c r="B36" s="15">
        <v>5000</v>
      </c>
      <c r="C36" s="15">
        <v>8.1199999999999994E-2</v>
      </c>
      <c r="D36" s="32">
        <v>0.35299999999999998</v>
      </c>
      <c r="E36" s="15">
        <v>0.98399999999999999</v>
      </c>
      <c r="N36" s="23">
        <f t="shared" si="5"/>
        <v>120</v>
      </c>
      <c r="O36" s="24">
        <f t="shared" si="0"/>
        <v>0.19574139808739766</v>
      </c>
      <c r="P36" s="7"/>
      <c r="Q36" s="8"/>
      <c r="R36" s="9"/>
      <c r="S36" s="7"/>
      <c r="T36" s="7"/>
      <c r="U36" s="7"/>
    </row>
    <row r="37" spans="2:21">
      <c r="B37" s="15">
        <v>6000</v>
      </c>
      <c r="C37" s="15">
        <v>8.14E-2</v>
      </c>
      <c r="D37" s="32">
        <v>0.35299999999999998</v>
      </c>
      <c r="E37" s="15">
        <v>0.98699999999999999</v>
      </c>
      <c r="N37" s="23">
        <f t="shared" si="5"/>
        <v>140</v>
      </c>
      <c r="O37" s="24">
        <f t="shared" si="0"/>
        <v>0.21237238340493411</v>
      </c>
      <c r="P37" s="7"/>
      <c r="Q37" s="8"/>
      <c r="R37" s="9"/>
      <c r="S37" s="7"/>
      <c r="T37" s="7"/>
      <c r="U37" s="7"/>
    </row>
    <row r="38" spans="2:21">
      <c r="B38" s="15">
        <v>8000</v>
      </c>
      <c r="C38" s="15">
        <v>8.1600000000000006E-2</v>
      </c>
      <c r="D38" s="32">
        <v>0.35399999999999998</v>
      </c>
      <c r="E38" s="15">
        <v>0.98899999999999999</v>
      </c>
      <c r="N38" s="23">
        <f t="shared" si="5"/>
        <v>160</v>
      </c>
      <c r="O38" s="24">
        <f t="shared" si="0"/>
        <v>0.22638818755315948</v>
      </c>
      <c r="P38" s="7"/>
      <c r="Q38" s="8"/>
      <c r="R38" s="9"/>
      <c r="S38" s="7"/>
      <c r="T38" s="7"/>
      <c r="U38" s="7"/>
    </row>
    <row r="39" spans="2:21">
      <c r="B39" s="15">
        <v>10000</v>
      </c>
      <c r="C39" s="15">
        <v>8.1699999999999995E-2</v>
      </c>
      <c r="D39" s="32">
        <v>0.35499999999999998</v>
      </c>
      <c r="E39" s="15">
        <v>0.99</v>
      </c>
      <c r="N39" s="23">
        <f t="shared" si="5"/>
        <v>180</v>
      </c>
      <c r="O39" s="24">
        <f t="shared" si="0"/>
        <v>0.23824435226597446</v>
      </c>
      <c r="P39" s="12"/>
      <c r="Q39" s="7"/>
      <c r="R39" s="7"/>
      <c r="S39" s="7"/>
      <c r="T39" s="7"/>
      <c r="U39" s="7"/>
    </row>
    <row r="40" spans="2:21">
      <c r="B40" s="15">
        <v>100000</v>
      </c>
      <c r="C40" s="15">
        <v>8.1900000000000001E-2</v>
      </c>
      <c r="D40" s="32">
        <v>0.35499999999999998</v>
      </c>
      <c r="E40" s="15">
        <v>0.99199999999999999</v>
      </c>
      <c r="N40" s="23">
        <f t="shared" si="5"/>
        <v>200</v>
      </c>
      <c r="O40" s="24">
        <f t="shared" si="0"/>
        <v>0.24831550462778185</v>
      </c>
      <c r="P40" s="7"/>
      <c r="Q40" s="7"/>
      <c r="R40" s="7"/>
      <c r="S40" s="7"/>
      <c r="T40" s="7"/>
      <c r="U40" s="7"/>
    </row>
    <row r="41" spans="2:21">
      <c r="N41" s="23">
        <f t="shared" si="5"/>
        <v>220</v>
      </c>
      <c r="O41" s="24">
        <f t="shared" si="0"/>
        <v>0.25690977915503865</v>
      </c>
      <c r="P41" s="7"/>
      <c r="Q41" s="7"/>
      <c r="R41" s="7"/>
      <c r="S41" s="7"/>
      <c r="T41" s="7"/>
      <c r="U41" s="7"/>
    </row>
    <row r="42" spans="2:21">
      <c r="N42" s="23">
        <f t="shared" si="5"/>
        <v>240</v>
      </c>
      <c r="O42" s="24">
        <f t="shared" si="0"/>
        <v>0.26428066775701414</v>
      </c>
      <c r="P42" s="7"/>
      <c r="Q42" s="7"/>
      <c r="R42" s="7"/>
      <c r="S42" s="7"/>
      <c r="T42" s="7"/>
      <c r="U42" s="7"/>
    </row>
    <row r="43" spans="2:21">
      <c r="N43" s="23">
        <f t="shared" si="5"/>
        <v>260</v>
      </c>
      <c r="O43" s="24">
        <f t="shared" si="0"/>
        <v>0.27063675635164869</v>
      </c>
      <c r="P43" s="7"/>
      <c r="Q43" s="7"/>
      <c r="R43" s="7"/>
      <c r="S43" s="7"/>
      <c r="T43" s="7"/>
      <c r="U43" s="7"/>
    </row>
    <row r="44" spans="2:21">
      <c r="N44" s="23">
        <f t="shared" si="5"/>
        <v>280</v>
      </c>
      <c r="O44" s="24">
        <f t="shared" si="0"/>
        <v>0.27614972508141478</v>
      </c>
      <c r="P44" s="7"/>
      <c r="Q44" s="7"/>
      <c r="R44" s="7"/>
      <c r="S44" s="7"/>
      <c r="T44" s="7"/>
      <c r="U44" s="7"/>
    </row>
    <row r="45" spans="2:21">
      <c r="N45" s="23">
        <f t="shared" si="5"/>
        <v>300</v>
      </c>
      <c r="O45" s="24">
        <f t="shared" si="0"/>
        <v>0.28096092183917987</v>
      </c>
      <c r="P45" s="7"/>
      <c r="Q45" s="7"/>
      <c r="R45" s="7"/>
      <c r="S45" s="7"/>
      <c r="T45" s="7"/>
      <c r="U45" s="7"/>
    </row>
    <row r="46" spans="2:21">
      <c r="N46" s="23">
        <f>N45+50</f>
        <v>350</v>
      </c>
      <c r="O46" s="24">
        <f t="shared" si="0"/>
        <v>0.29063312743425468</v>
      </c>
    </row>
    <row r="47" spans="2:21">
      <c r="N47" s="23">
        <f>N46+50</f>
        <v>400</v>
      </c>
      <c r="O47" s="24">
        <f t="shared" si="0"/>
        <v>0.29791981902000264</v>
      </c>
    </row>
    <row r="48" spans="2:21">
      <c r="N48" s="23">
        <f t="shared" ref="N48:N59" si="6">N47+50</f>
        <v>450</v>
      </c>
      <c r="O48" s="24">
        <f t="shared" si="0"/>
        <v>0.30364286719853517</v>
      </c>
    </row>
    <row r="49" spans="14:15">
      <c r="N49" s="23">
        <f t="shared" si="6"/>
        <v>500</v>
      </c>
      <c r="O49" s="24">
        <f t="shared" si="0"/>
        <v>0.30831308007251373</v>
      </c>
    </row>
    <row r="50" spans="14:15">
      <c r="N50" s="23">
        <f t="shared" si="6"/>
        <v>550</v>
      </c>
      <c r="O50" s="24">
        <f t="shared" si="0"/>
        <v>0.31225032203155034</v>
      </c>
    </row>
    <row r="51" spans="14:15">
      <c r="N51" s="23">
        <f t="shared" si="6"/>
        <v>600</v>
      </c>
      <c r="O51" s="24">
        <f t="shared" si="0"/>
        <v>0.31565706196492282</v>
      </c>
    </row>
    <row r="52" spans="14:15">
      <c r="N52" s="23">
        <f t="shared" si="6"/>
        <v>650</v>
      </c>
      <c r="O52" s="24">
        <f t="shared" si="0"/>
        <v>0.31866342070561243</v>
      </c>
    </row>
    <row r="53" spans="14:15">
      <c r="N53" s="23">
        <f t="shared" si="6"/>
        <v>700</v>
      </c>
      <c r="O53" s="24">
        <f t="shared" si="0"/>
        <v>0.32135477518350114</v>
      </c>
    </row>
    <row r="54" spans="14:15">
      <c r="N54" s="23">
        <f t="shared" si="6"/>
        <v>750</v>
      </c>
      <c r="O54" s="24">
        <f t="shared" si="0"/>
        <v>0.32378868578559733</v>
      </c>
    </row>
    <row r="55" spans="14:15">
      <c r="N55" s="23">
        <f t="shared" si="6"/>
        <v>800</v>
      </c>
      <c r="O55" s="24">
        <f t="shared" si="0"/>
        <v>0.32600528768047987</v>
      </c>
    </row>
    <row r="56" spans="14:15">
      <c r="N56" s="23">
        <f t="shared" si="6"/>
        <v>850</v>
      </c>
      <c r="O56" s="24">
        <f t="shared" si="0"/>
        <v>0.32803368011257716</v>
      </c>
    </row>
    <row r="57" spans="14:15">
      <c r="N57" s="23">
        <f t="shared" si="6"/>
        <v>900</v>
      </c>
      <c r="O57" s="24">
        <f t="shared" si="0"/>
        <v>0.32989586445805991</v>
      </c>
    </row>
    <row r="58" spans="14:15">
      <c r="N58" s="23">
        <f t="shared" si="6"/>
        <v>950</v>
      </c>
      <c r="O58" s="24">
        <f t="shared" si="0"/>
        <v>0.33160918017463292</v>
      </c>
    </row>
    <row r="59" spans="14:15">
      <c r="N59" s="23">
        <f t="shared" si="6"/>
        <v>1000</v>
      </c>
      <c r="O59" s="24">
        <f t="shared" si="0"/>
        <v>0.33318781959858501</v>
      </c>
    </row>
    <row r="60" spans="14:15">
      <c r="N60" s="23">
        <f>N59+1000</f>
        <v>2000</v>
      </c>
      <c r="O60" s="24">
        <f t="shared" si="0"/>
        <v>0.34836539299849456</v>
      </c>
    </row>
    <row r="61" spans="14:15">
      <c r="N61" s="23">
        <f t="shared" ref="N61:N68" si="7">N60+1000</f>
        <v>3000</v>
      </c>
      <c r="O61" s="24">
        <f t="shared" si="0"/>
        <v>0.35148938983134859</v>
      </c>
    </row>
    <row r="62" spans="14:15">
      <c r="N62" s="23">
        <f t="shared" si="7"/>
        <v>4000</v>
      </c>
      <c r="O62" s="24">
        <f t="shared" si="0"/>
        <v>0.35213299755923</v>
      </c>
    </row>
    <row r="63" spans="14:15">
      <c r="N63" s="23">
        <f t="shared" si="7"/>
        <v>5000</v>
      </c>
      <c r="O63" s="24">
        <f t="shared" si="0"/>
        <v>0.35226559404717195</v>
      </c>
    </row>
    <row r="64" spans="14:15">
      <c r="N64" s="23">
        <f t="shared" si="7"/>
        <v>6000</v>
      </c>
      <c r="O64" s="24">
        <f t="shared" si="0"/>
        <v>0.35229291166294008</v>
      </c>
    </row>
    <row r="65" spans="14:16">
      <c r="N65" s="23">
        <f t="shared" si="7"/>
        <v>7000</v>
      </c>
      <c r="O65" s="24">
        <f t="shared" si="0"/>
        <v>0.35229853965613084</v>
      </c>
    </row>
    <row r="66" spans="14:16">
      <c r="N66" s="23">
        <f t="shared" si="7"/>
        <v>8000</v>
      </c>
      <c r="O66" s="24">
        <f t="shared" si="0"/>
        <v>0.35229969913899439</v>
      </c>
      <c r="P66" s="2"/>
    </row>
    <row r="67" spans="14:16">
      <c r="N67" s="23">
        <f t="shared" si="7"/>
        <v>9000</v>
      </c>
      <c r="O67" s="24">
        <f t="shared" si="0"/>
        <v>0.35229993801641746</v>
      </c>
      <c r="P67" s="2"/>
    </row>
    <row r="68" spans="14:16">
      <c r="N68" s="23">
        <f t="shared" si="7"/>
        <v>10000</v>
      </c>
      <c r="O68" s="24">
        <f t="shared" ref="O68:O72" si="8" xml:space="preserve"> $R$5 + $R$6*(1-EXP(-N68/$R$7)) + $R$8*(1-EXP(-N68/$R$9))</f>
        <v>0.35229998723010153</v>
      </c>
      <c r="P68" s="2"/>
    </row>
    <row r="69" spans="14:16">
      <c r="N69" s="23">
        <f>N68+10000</f>
        <v>20000</v>
      </c>
      <c r="O69" s="24">
        <f t="shared" si="8"/>
        <v>0.35229999999999823</v>
      </c>
    </row>
    <row r="70" spans="14:16">
      <c r="N70" s="23">
        <f>10000+N69</f>
        <v>30000</v>
      </c>
      <c r="O70" s="24">
        <f t="shared" si="8"/>
        <v>0.3523</v>
      </c>
    </row>
    <row r="71" spans="14:16">
      <c r="N71" s="23">
        <f t="shared" ref="N71:N72" si="9">10000+N70</f>
        <v>40000</v>
      </c>
      <c r="O71" s="24">
        <f t="shared" si="8"/>
        <v>0.3523</v>
      </c>
    </row>
    <row r="72" spans="14:16">
      <c r="N72" s="23">
        <f t="shared" si="9"/>
        <v>50000</v>
      </c>
      <c r="O72" s="24">
        <f t="shared" si="8"/>
        <v>0.3523</v>
      </c>
    </row>
    <row r="73" spans="14:16">
      <c r="O73" s="24"/>
    </row>
    <row r="74" spans="14:16">
      <c r="O74" s="24"/>
    </row>
    <row r="75" spans="14:16">
      <c r="O75" s="24"/>
    </row>
    <row r="76" spans="14:16">
      <c r="O76" s="24"/>
    </row>
    <row r="77" spans="14:16">
      <c r="O77" s="24"/>
    </row>
    <row r="78" spans="14:16">
      <c r="O78" s="24"/>
    </row>
  </sheetData>
  <sortState ref="B186:E321">
    <sortCondition ref="B186"/>
  </sortState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absorbed_dose_87Rb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2025-07-02T10:21:02Z</dcterms:modified>
</cp:coreProperties>
</file>