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2"/>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1443" documentId="13_ncr:1_{89A5CB98-93EB-451E-A012-FBFD01AD492F}" xr6:coauthVersionLast="47" xr6:coauthVersionMax="47" xr10:uidLastSave="{D19E66F9-E507-40E4-9380-A53FBF9BAD74}"/>
  <bookViews>
    <workbookView xWindow="-120" yWindow="-120" windowWidth="29040" windowHeight="15840" tabRatio="500" activeTab="2" xr2:uid="{00000000-000D-0000-FFFF-FFFF00000000}"/>
  </bookViews>
  <sheets>
    <sheet name="Sommaire" sheetId="9" r:id="rId1"/>
    <sheet name="Assurance Qualité" sheetId="6" r:id="rId2"/>
    <sheet name="Fonctionnalités" sheetId="8" r:id="rId3"/>
    <sheet name="Documents" sheetId="10" r:id="rId4"/>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7" i="9" l="1"/>
  <c r="C4" i="9"/>
  <c r="B4" i="9"/>
  <c r="D4" i="9" s="1"/>
  <c r="G4" i="9" s="1"/>
  <c r="G17" i="10"/>
  <c r="F17" i="10"/>
  <c r="C17" i="10"/>
  <c r="B17" i="10"/>
  <c r="G16" i="10"/>
  <c r="G18" i="10" s="1"/>
  <c r="F16" i="10"/>
  <c r="F18" i="10" s="1"/>
  <c r="C16" i="10"/>
  <c r="C18" i="10" s="1"/>
  <c r="H6" i="9" s="1"/>
  <c r="B16" i="10"/>
  <c r="B18" i="10" s="1"/>
  <c r="H5" i="9" s="1"/>
  <c r="D43" i="8"/>
  <c r="E42" i="8"/>
  <c r="D28" i="8"/>
  <c r="E27" i="8"/>
  <c r="J41" i="6"/>
  <c r="J42" i="6"/>
  <c r="J43" i="6"/>
  <c r="J44" i="6"/>
  <c r="J45" i="6"/>
  <c r="J46" i="6"/>
  <c r="J47" i="6"/>
  <c r="J48" i="6"/>
  <c r="J40" i="6"/>
  <c r="G41" i="6"/>
  <c r="G42" i="6"/>
  <c r="G43" i="6"/>
  <c r="G44" i="6"/>
  <c r="G45" i="6"/>
  <c r="G46" i="6"/>
  <c r="G47" i="6"/>
  <c r="G48" i="6"/>
  <c r="G40" i="6"/>
  <c r="J30" i="6"/>
  <c r="J31" i="6"/>
  <c r="J29" i="6"/>
  <c r="G30" i="6"/>
  <c r="G31" i="6"/>
  <c r="G29" i="6"/>
  <c r="G14" i="6"/>
  <c r="J14" i="6" s="1"/>
  <c r="G15" i="6"/>
  <c r="J15" i="6" s="1"/>
  <c r="G16" i="6"/>
  <c r="J16" i="6" s="1"/>
  <c r="G17" i="6"/>
  <c r="J17" i="6" s="1"/>
  <c r="G13" i="6"/>
  <c r="J13" i="6" s="1"/>
  <c r="C56" i="6"/>
  <c r="E47" i="8"/>
  <c r="E46" i="8"/>
  <c r="E45" i="8"/>
  <c r="E32" i="8"/>
  <c r="E31" i="8"/>
  <c r="E30" i="8"/>
  <c r="E18" i="8"/>
  <c r="E17" i="8"/>
  <c r="J11" i="6"/>
  <c r="I11" i="6"/>
  <c r="G11" i="6"/>
  <c r="F11" i="6"/>
  <c r="D11" i="6"/>
  <c r="C11" i="6"/>
  <c r="E26" i="8"/>
  <c r="C18" i="6"/>
  <c r="D18" i="6"/>
  <c r="F18" i="6"/>
  <c r="G18" i="6"/>
  <c r="I18" i="6"/>
  <c r="J18" i="6"/>
  <c r="C22" i="6"/>
  <c r="D22" i="6"/>
  <c r="F22" i="6"/>
  <c r="G22" i="6"/>
  <c r="I22" i="6"/>
  <c r="J22" i="6"/>
  <c r="C27" i="6"/>
  <c r="D27" i="6"/>
  <c r="F27" i="6"/>
  <c r="G27" i="6"/>
  <c r="I27" i="6"/>
  <c r="J27" i="6"/>
  <c r="C32" i="6"/>
  <c r="D32" i="6"/>
  <c r="F32" i="6"/>
  <c r="G32" i="6"/>
  <c r="I32" i="6"/>
  <c r="J32" i="6"/>
  <c r="C38" i="6"/>
  <c r="D38" i="6"/>
  <c r="F38" i="6"/>
  <c r="G38" i="6"/>
  <c r="I38" i="6"/>
  <c r="J38" i="6"/>
  <c r="C49" i="6"/>
  <c r="D49" i="6"/>
  <c r="F49" i="6"/>
  <c r="G49" i="6"/>
  <c r="I49" i="6"/>
  <c r="J49" i="6"/>
  <c r="D56" i="6"/>
  <c r="F56" i="6"/>
  <c r="G56" i="6"/>
  <c r="I56" i="6"/>
  <c r="J56" i="6"/>
  <c r="E13" i="8"/>
  <c r="E40" i="8"/>
  <c r="E41" i="8"/>
  <c r="E22" i="8"/>
  <c r="E23" i="8"/>
  <c r="E24" i="8"/>
  <c r="E25" i="8"/>
  <c r="E10" i="8"/>
  <c r="E11" i="8"/>
  <c r="E12" i="8"/>
  <c r="E14" i="8"/>
  <c r="E9" i="8"/>
  <c r="D58" i="6" l="1"/>
  <c r="G58" i="6"/>
  <c r="F58" i="6"/>
  <c r="F59" i="6" s="1"/>
  <c r="C5" i="9" s="1"/>
  <c r="C58" i="6"/>
  <c r="C59" i="6" s="1"/>
  <c r="I58" i="6"/>
  <c r="J58" i="6"/>
  <c r="I59" i="6" l="1"/>
  <c r="C6" i="9" s="1"/>
  <c r="E8" i="8" l="1"/>
  <c r="D15" i="8"/>
  <c r="E21" i="8"/>
  <c r="E28" i="8" s="1"/>
  <c r="B5" i="9" s="1"/>
  <c r="D5" i="9" s="1"/>
  <c r="G5" i="9" s="1"/>
  <c r="E35" i="8"/>
  <c r="E36" i="8"/>
  <c r="E37" i="8"/>
  <c r="E38" i="8"/>
  <c r="E39" i="8"/>
  <c r="E43" i="8" l="1"/>
  <c r="B6" i="9" s="1"/>
  <c r="D6" i="9" s="1"/>
  <c r="G6" i="9" s="1"/>
  <c r="E15" i="8"/>
</calcChain>
</file>

<file path=xl/sharedStrings.xml><?xml version="1.0" encoding="utf-8"?>
<sst xmlns="http://schemas.openxmlformats.org/spreadsheetml/2006/main" count="339" uniqueCount="211">
  <si>
    <t>Fonct.</t>
  </si>
  <si>
    <t>A.Q</t>
  </si>
  <si>
    <t>Total</t>
  </si>
  <si>
    <t>Heures de retard
(-10%)/heure</t>
  </si>
  <si>
    <t>Poids</t>
  </si>
  <si>
    <t>Note pondérée</t>
  </si>
  <si>
    <t>Documents</t>
  </si>
  <si>
    <t>Sprint 1</t>
  </si>
  <si>
    <t>Sprint 2</t>
  </si>
  <si>
    <t>Sprint 3</t>
  </si>
  <si>
    <t>UX</t>
  </si>
  <si>
    <t>Grille de correction LOG2990</t>
  </si>
  <si>
    <t>Assurance Qualité</t>
  </si>
  <si>
    <t>Critère</t>
  </si>
  <si>
    <t>Description</t>
  </si>
  <si>
    <t>Note</t>
  </si>
  <si>
    <t>Commentaires</t>
  </si>
  <si>
    <t>1. Projet</t>
  </si>
  <si>
    <t>Correcteur</t>
  </si>
  <si>
    <t>Augustin</t>
  </si>
  <si>
    <t>1.1 Utilisation des Cadriciels</t>
  </si>
  <si>
    <t>Le projet respecte les meilleures pratiques des cadriciels utilisés. (Exemple: séparation des responsabilités dans les Components et Services d'Angular, respect de la sémantique HTTP avec Express, etc.)</t>
  </si>
  <si>
    <t>Détruire les subscriptions créées dans les components dans les ngOnDestroy()</t>
  </si>
  <si>
    <t>1.2 Arborescence</t>
  </si>
  <si>
    <t>Le projet respecte une arborescence de fichier claire,uniforme et structurée.
Les noms de fichiers et dossiers respectent le format kebab-case.</t>
  </si>
  <si>
    <t>Des interfaces se trouvent dans le dossier classes</t>
  </si>
  <si>
    <t>Sous-total</t>
  </si>
  <si>
    <t>2. Classe</t>
  </si>
  <si>
    <t>2.1 Responsabilité</t>
  </si>
  <si>
    <t>La classe n'a qu'une responsabilitée.</t>
  </si>
  <si>
    <t>DIfference devrait être une interface</t>
  </si>
  <si>
    <t>LevelDifferences devrait être une interface</t>
  </si>
  <si>
    <t>2.2 Attributs</t>
  </si>
  <si>
    <t>La classe comporte uniquement des attributs utilisés.
La classe comporte uniquement des attributs qui sont des états de la classe.
La classe ne comporte pas d'attribut utilisé seulement dans les tests.</t>
  </si>
  <si>
    <t>PlayAreaComponent.canvasSizze inutile</t>
  </si>
  <si>
    <t>2.3 Accessibilité</t>
  </si>
  <si>
    <t>La classe minimise l'accessibilité des membres. (Bonne utilisation de public/private/protected pour les attributs et les fonctions)
Les méthodes get/set font une validation quelconque sur les attributs privés.</t>
  </si>
  <si>
    <t>CardComponent.playerName, CardComponent.popUpService, etc pouvaient être privés.
Règle générale : Limiter l'accessibilité des attributs et fonctions le plus possible.</t>
  </si>
  <si>
    <t>Les ViewChild peuvent être privés
Règle générale : Limiter l'accessibilité des attributs et fonctions le plus possible.
ex : PlayAreaComponent.currentImage, buttonPressed etc ...</t>
  </si>
  <si>
    <t>Les ViewChild peuvent être privés
Règle générale : Limiter l'accessibilité des attributs et fonctions le plus possible.
ex : GamePageComponent.tempVideoOriginal etc ...</t>
  </si>
  <si>
    <t>2.4 Couplage</t>
  </si>
  <si>
    <t>La classe minimise le couplage aux autres classes.
La classe minimise les longues chaînes d'appels (ex : foo.bar.baz.foo)</t>
  </si>
  <si>
    <t>2.5 Valeur par défaut</t>
  </si>
  <si>
    <t>La classe initialise tous ses attributs de la même façon. Soit à la définition, soit dans le constructeur.</t>
  </si>
  <si>
    <t>PopUpDialogComponent.inputWasValid initialisé differemment</t>
  </si>
  <si>
    <t>PopUpDialogComponent.inputWasValid double initialisation
CreationPageService: beaucoup d´attributs initialisés !=ment</t>
  </si>
  <si>
    <t xml:space="preserve">PopUpDialogComponent.inputWasValid double initialisation
</t>
  </si>
  <si>
    <t>3. Fonctions et méthodes</t>
  </si>
  <si>
    <t>3.1 Utilité</t>
  </si>
  <si>
    <t>La fonction est utilie et non-triviale.
La fonction ne peut pas être fragmenté en plusieurs fonctions.
La fonction n'a pas une longueur trop grande.</t>
  </si>
  <si>
    <t>CreationComponent.saveGame gère trop de logique</t>
  </si>
  <si>
    <t>3.2 Paramètres</t>
  </si>
  <si>
    <t>La fonction possède le moins de paramètres possibles en entrée.
La fonction possède uniquement des paramètres d'entrée qui sont utilisés.</t>
  </si>
  <si>
    <t>4. Gestion des ressources et erreurs</t>
  </si>
  <si>
    <t>4.1 Console</t>
  </si>
  <si>
    <t>La console ne génère pas de message d'avertissement (warning) ou d'erreur (error) qui aurait pu être gérés par le programme.</t>
  </si>
  <si>
    <t>4.2 Code asynchrone</t>
  </si>
  <si>
    <t>Le code asynchrone (Promise, Observable, Event) est géré adéquatement.</t>
  </si>
  <si>
    <t>Les reader.onload et img.onload doivent être dans des méthodes asynchrones</t>
  </si>
  <si>
    <t>Les reader.onload et img.onload doivent être dans des méthodes asynchrones et ces fonctions doivent être resolues après le chargement de l'image</t>
  </si>
  <si>
    <t>4.3 Message d'erreur</t>
  </si>
  <si>
    <t>Le message d'erreur est précis et compréhensible par l'utilisateur moyen.</t>
  </si>
  <si>
    <t>5. Variables et constantes</t>
  </si>
  <si>
    <t>Antonin</t>
  </si>
  <si>
    <t>5.1 Groupement</t>
  </si>
  <si>
    <t>Les constantes sont regroupées ensemble en groupes logiques.</t>
  </si>
  <si>
    <t>DEFAULT_WIDTH et DEFAULT_HEIGHT à placer dans un fichier de constantes</t>
  </si>
  <si>
    <t>5.2 Environnement</t>
  </si>
  <si>
    <t>Des variables d'environnements sont utilisées lorsque possible.</t>
  </si>
  <si>
    <t>http://localhost:3000/originals/,%20http://localhost:3000/modifiees/ - vous devez utiliser serverUrl</t>
  </si>
  <si>
    <t>5.3 Contexte d'utilisation</t>
  </si>
  <si>
    <t>La constante est utilisé dans un contexte lié à la logique d'affaire. (Exemple d'erreur: const DEUX = 2,  bonne utilisation: WAIT_TIME = 5000 )</t>
  </si>
  <si>
    <t>Très bien</t>
  </si>
  <si>
    <t>ctx * 2, data * 2</t>
  </si>
  <si>
    <t>data * 3, r, g, b, r2, g2, b2</t>
  </si>
  <si>
    <t>6. Expressions booléennes</t>
  </si>
  <si>
    <t>6.1 Expression</t>
  </si>
  <si>
    <t>L'expression booléenne n'es pas comparée à true ou false. (Exemple d'erreur: x === true)</t>
  </si>
  <si>
    <t>showCredits === false, this.visited[pixelPosition] === true, index === undefined, foundDifferenceArray !== undefined, levelData.isEasy === 'true' ? true : false,</t>
  </si>
  <si>
    <t>cinq comparaisons à undefined, une à true</t>
  </si>
  <si>
    <t>6.2 Logique négative</t>
  </si>
  <si>
    <t>L'expression booléenne évite la logique négative. (Exemple d'erreur:  if( !notFound(…) )</t>
  </si>
  <si>
    <t>6.3 Ternaire</t>
  </si>
  <si>
    <t>L'expression booléenne utilise un ternaire dans le bon scénario.</t>
  </si>
  <si>
    <t>carousel.component.ts:57,9 chat-message.component.ts:28,9 pop-up-dialog.component.ts:21,9 pop-up-dialog.component.ts:41,9 creation.component.ts:265,9 audio.service.ts:65,9 difference-detector.service.ts:116,9 pop-up-service.service.ts:57,13</t>
  </si>
  <si>
    <t>chat-message.component.ts:67,9</t>
  </si>
  <si>
    <t>video.service.ts:59,9</t>
  </si>
  <si>
    <t>6.4 Prédicats</t>
  </si>
  <si>
    <t>L'expression booléenne est simple.
L'expression booléenne utilise un ou des prédicats pour simplifier une condition complexe.</t>
  </si>
  <si>
    <t>if (accCoords.x &lt; 0 || accCoords.y &lt; 0 || accCoords.x &gt; this.width || accCoords.y &gt; this.height) { +         if (accCoords.x &lt;= 0 || accCoords.y &lt; 0 || accCoords.x &gt; this.width || accCoords.y &gt; this.height - 2) { +         if (this.isSaveable &amp;&amp; this.defaultUploadFile &amp;&amp; this.diffUploadFile) { + if (r !== r2 || g !== g2 || b !== b2) +             if (otherGameState.levelId === levelId &amp;&amp; otherSocketId !== socketId &amp;&amp; !otherGameState.isGameFound) {</t>
  </si>
  <si>
    <t xml:space="preserve">        if (this.isSaveable &amp;&amp; this.defaultUploadFile &amp;&amp; this.differenceUploadFile) {
,              if (r !== r2 || g !== g2 || b !== b2) {
,                     if (inputValue !== this.gameConstants.initialTime &amp;&amp; inputValue &lt;= Constants.MAX_GAME_TIME_LENGTH &amp;&amp; inputValue &gt; 0) {
,                      if (inputValue !== this.gameConstants.timePenaltyHint &amp;&amp; inputValue &gt;= 0 &amp;&amp; inputValue &lt;= Constants.MAX_TIME_PENALTY_HINT) {
,              if (otherGameState.levelId === levelId &amp;&amp; otherSocketId !== socketId &amp;&amp; !otherGameState.isGameFound) {
,         if (!isRequestedByUser &amp;&amp; !isLevelBeingPlayed &amp;&amp; index &gt;= 0) {
</t>
  </si>
  <si>
    <t>7. Qualité générale</t>
  </si>
  <si>
    <t>Karim</t>
  </si>
  <si>
    <t>7.1 Langue</t>
  </si>
  <si>
    <t>La langue utilisée pour les variables, classes et fonctions est uniforme pour tout le code source.
La langue utilisée pour les commentaires doit être uniforme, mais peut être différente que la langue du code source.</t>
  </si>
  <si>
    <t xml:space="preserve">Commentaires en francais et en anglais
</t>
  </si>
  <si>
    <t>7.2 Commentaire</t>
  </si>
  <si>
    <t>Le commentaire est pertinent. (Pas de code mort commenté)</t>
  </si>
  <si>
    <t>Plusieurs commentaires inutiles: src/app/pages/game-page/game-page.component.ts
Code mort dans: src/app/services/mouse.service.ts</t>
  </si>
  <si>
    <t>Code mort:
app\app.module.ts</t>
  </si>
  <si>
    <t>7.3 Enum</t>
  </si>
  <si>
    <t>Le code utilise des enum lorsque c'est pertinent.</t>
  </si>
  <si>
    <t>7.4 Classe et interface</t>
  </si>
  <si>
    <t>Le code n'utilise pas d'objets anonymes JS et priorise les classes et les interfaces.</t>
  </si>
  <si>
    <t>7.5 Duplication</t>
  </si>
  <si>
    <t>Il n'y a pas de duplication de code.</t>
  </si>
  <si>
    <t xml:space="preserve"> client/src/app/components/carousel/carousel.component.ts (27:2-33:7)
client/src/app/components/game-timer/game-timer.component.ts (39:2-45:5)</t>
  </si>
  <si>
    <t>client/src/app/components/carousel/carousel.component.ts (27:2-33:7)
client/src/app/components/game-timer/game-timer.component.ts (39:2-45:5)</t>
  </si>
  <si>
    <t>7.6 ESLint</t>
  </si>
  <si>
    <t>Il n'y a pas de "eslint:disable" non justifiés dans le code.
L'utilisation limitée de eslint:disable est tolérée dans les fichiers de test (.spec.ts). (Exemple : nombres magiques)</t>
  </si>
  <si>
    <t xml:space="preserve"> // eslint-disable-next-line @typescript-eslint/no-magic-numbers
</t>
  </si>
  <si>
    <t>src\app\services\pop-up\pop-up.service.ts:     // eslint-disable-next-line @typescript-eslint/no-explicit-any</t>
  </si>
  <si>
    <t>7.7 Complexité</t>
  </si>
  <si>
    <t>Le code minimise la complexité cyclomatique. (Exemple : plusieurs if/else ou boucles for imbriqués, opérations complexes, etc.)</t>
  </si>
  <si>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</si>
  <si>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</si>
  <si>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client/src/app/pages/game-page/game-page.component.ts:33:14 - Unknown word (Gamemode)</t>
  </si>
  <si>
    <t>7.8 Performance</t>
  </si>
  <si>
    <t>Le logiciel a une performance acceptable.</t>
  </si>
  <si>
    <t>Après avoir trouvé une différence, quand on en trouve une autre, la première différence est réaffichées.</t>
  </si>
  <si>
    <t>Le clignotement lag dans le mode triche</t>
  </si>
  <si>
    <t>Parfait</t>
  </si>
  <si>
    <t>8. Gestion de versions</t>
  </si>
  <si>
    <t>8.1 TAG</t>
  </si>
  <si>
    <t>La branche de développement possède le bon tag. (sprint1, sprint2, sprint3)</t>
  </si>
  <si>
    <t>votre tag de remise ne respecte pas le format demandé : Sprint2/sprint2</t>
  </si>
  <si>
    <t>8.2 Commit</t>
  </si>
  <si>
    <t>Le commit a un message pertinent et descriptif.</t>
  </si>
  <si>
    <t>de0454ec4d2a1b381d53c85ab8af3ede6f30e3cd - �pulled, 33deabbec2b4dbe942aad27a0e8d64cc966f49bc - refactoring, aff67b8314926ae05506a3fd1a71b2056410847c - hotfix, 2b544a77c26cfea1e16130747b6a7fc7eea0f8a9 - small hotfixes all around + mélange anglais et français</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</si>
  <si>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</si>
  <si>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</si>
  <si>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</si>
  <si>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</si>
  <si>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Plusieurs de vos issue du sprint 3 ne sont pas marqué "Done" : 15, 16, 17, 19, 20, 22 : -0.5</t>
  </si>
  <si>
    <t>8.5 Fichiers</t>
  </si>
  <si>
    <t>Le projet contient uniquement les fichiers nécessaires. (Exemple: pas de dossier node_modules ou coverage).</t>
  </si>
  <si>
    <t>fichier ssq à la racine</t>
  </si>
  <si>
    <t>-0.25 package.json à la racine du projet</t>
  </si>
  <si>
    <t>Total QA sprint</t>
  </si>
  <si>
    <t>Note QA sprint</t>
  </si>
  <si>
    <t>Fonctionnalités</t>
  </si>
  <si>
    <t>Fonctionnalité</t>
  </si>
  <si>
    <t>Testé</t>
  </si>
  <si>
    <t>Note finale</t>
  </si>
  <si>
    <t>1.1 Vue Initiale</t>
  </si>
  <si>
    <t>1.2 Vue de Sélection de partie</t>
  </si>
  <si>
    <t>1.3 Vue de Configuration - interface de base</t>
  </si>
  <si>
    <t>1.4 Vue de création de jeu - modification de l'arrière plan</t>
  </si>
  <si>
    <t>Remarque : le vide et le blanc sont considéré comme étant différent. Tests : creation.component.ts - 266,306-309,335-352 couverture insuffisante</t>
  </si>
  <si>
    <t>1.5 Système de détection de différences</t>
  </si>
  <si>
    <t>1.6 Vue de jeu en solo</t>
  </si>
  <si>
    <t>game-page.component.ts- 60,64-66,71,76-83,91,95,145 Couverture insuffisante, socket-handler.service.ts - 38,60-86,103-104,119,125-130, mouse.service.ts - 43,59-65,135-139</t>
  </si>
  <si>
    <t>1.7 Mode classique en solo</t>
  </si>
  <si>
    <t>Après avoir trouvé une différence, quand on en trouve une autre, la première différence est réaffichées. Test : image.controller.ts - 2-57 couverture insuffisante</t>
  </si>
  <si>
    <t>Note finale pour le sprint</t>
  </si>
  <si>
    <t>Pénalités</t>
  </si>
  <si>
    <t>Crash</t>
  </si>
  <si>
    <t>Erreur de build</t>
  </si>
  <si>
    <t>2.1 Vue de création de jeu - modification de l'avant-plan</t>
  </si>
  <si>
    <t>2.2 Créer et Joindre une partie un contre un</t>
  </si>
  <si>
    <t>2.3 Mode Classique en un contre un</t>
  </si>
  <si>
    <t>2.4 Vue de jeu en un contre un et Section des messages</t>
  </si>
  <si>
    <t>2.5 Vue de Configuration - suppression de jeu</t>
  </si>
  <si>
    <t xml:space="preserve">2.6 Messages de partie (local) </t>
  </si>
  <si>
    <t>2.7 Mode Triche</t>
  </si>
  <si>
    <t>Le clignotement bug, il n'est pas affiché 4 fois par seconde tel que demandé</t>
  </si>
  <si>
    <t>Erreur de build  / déploiement erroné</t>
  </si>
  <si>
    <t>Anciennes fonctionnalités brisées</t>
  </si>
  <si>
    <t>3.1 Mode Temps Limité</t>
  </si>
  <si>
    <t xml:space="preserve"> Antonin
et Karim</t>
  </si>
  <si>
    <t>3.2 Remise des données à leur état initial</t>
  </si>
  <si>
    <t>Pas de bouton pour réinitialiser tous les meilleurs scores</t>
  </si>
  <si>
    <t>3.3 Vue de Configuration - constantes de jeu</t>
  </si>
  <si>
    <t>Dans l'affichage la pénalité de l'indice est toujours 5</t>
  </si>
  <si>
    <t>3.4 Indices de jeu</t>
  </si>
  <si>
    <t>3.5 Historique des parties jouées</t>
  </si>
  <si>
    <t>3.6 Meilleurs temps</t>
  </si>
  <si>
    <t>3.7 Messages de partie (global)</t>
  </si>
  <si>
    <t>3.8 Reprise vidéo de la partie</t>
  </si>
  <si>
    <t>Erreur de build / déploiement erroné</t>
  </si>
  <si>
    <t>Document d'Architecture</t>
  </si>
  <si>
    <t>Protocole de communication</t>
  </si>
  <si>
    <t>Historique des révisions</t>
  </si>
  <si>
    <t>En quoi consiste exactement votre version 1.0?</t>
  </si>
  <si>
    <t>1 Introduction /1</t>
  </si>
  <si>
    <t>Vous présentez un documet et non un article</t>
  </si>
  <si>
    <t>La correction demandée n'a pas été appliquée</t>
  </si>
  <si>
    <t>1 Introduction (commentaires)</t>
  </si>
  <si>
    <t>Peut être plus succint</t>
  </si>
  <si>
    <t>2 Vue des cas d'utilisation /5</t>
  </si>
  <si>
    <t>2 Communication client-serveur /7</t>
  </si>
  <si>
    <t>Page 4 : pas de CU pour la reprise vidéo ? Pourqouoi CU3.0 cible 1 jeu à réinitialiser seulement ?
Pages 5 et 6 : notation UML invalide : il manque vos acteurs et les limites de votre système. Plusieurs liens "include" devraient être des "extend"
Page 5 diagramme 1: CU1.01 devrait extend CU1.0 et non CU2.0 : vous mélangez un CU et les détails d'implémentation. CU1.01.05 n'a pas de relations "include" avec CU1.01 : les indices ne sont pas obligatoires. Tous les CUs en lien avec le clavardage devraient être regroupés ensemble et dans un diagramme à part.
Page 5, diagramme 2 : le titre du CU3.0 n'est pas bon (devrait être plus générique). Les relations devraient être des "extend" et non des "include"
Page 6 : les relations devraient être des "extend" et non des "include" (les 2 diagrammes)
Aucune mention de la reprise vidéo du Sprint 3</t>
  </si>
  <si>
    <t>Page 4 : la correction demandée n'a pas été apportée
Page5  :  la correction demandée n'a pas été apportée
Page 6 :  la correction demandée n'a pas été apportée
Aucune correction apportée par rapport à la remise originale.</t>
  </si>
  <si>
    <t xml:space="preserve">"La raison pour laquelle nous avons utilisé des requêtes HTTP pour ces fonctionnalités est qu'aucun autreu tilisateu rn'est directement affecté par ces requêtes (côté UI et logique)." -&gt; Justifiez mieux vos choix.
"L'abandon d'une partie utilise également des sockets web, car il s'agit de notifier à l'autre joueur que le match est terminé." : Il faut bien faire la difference entre un choix d'implementation et une contrainte technique. Ex : Pour abandonner une partie on peut utiliser HTTP, mais pas pour notifier les autres joueurs d'un abandon, il faut utiliser des Websockets. 
C'est donc de votre responsabilité de bien justifier pourquoi une technologie à été utilisée au profit de l'autre.
Pour chaque échange d'information, les deux technologies étaient possibles. Il faut justifier pourquoi vous avez décidé d'utilisé l'une ou l'autre.
</t>
  </si>
  <si>
    <t>3 Vue des processus /6</t>
  </si>
  <si>
    <t>3 Description des paquets /12</t>
  </si>
  <si>
    <t>Séparez ce diagramme en plusieurs diagrammes. 
Manque un acteur qui représente l'utilisateur : vous devez séparer Utilisateur/Joueur et Client (le site web)
Un diagramme de séquence est continu : selon votre diagramme, il faut toujours commencer l'utilisation de votre site par une supression de toutes les données ??
La mise à jour de l'interface se fait avant la confirmation de la BD ?
Manque la ligne pour le message "demanderIndice()"
Manque une notation [alt] pour les clicks valides/invalides. Votre séquence force toujours un click invalide, une demande d'indice et un click valide par la suite.
Manque une notation [loop] pour la partie. Votre séquence se termin après 1 click valide. Il devrait avoir une séquence de chargement de nouvelles images (si disponibles)
Il n'y a pas de meilleurs temps pour le mode temps limité.
Toute la séquence pour le mode coop duplique l'information présentée plus haut avec les mêmes problèmes. Manque la séquence en cas d'abandon.
La mise à jour des constantes devrait être un diagramme séparé. Manque une notation [opt] pour présenter les choix de constantes. Manque une notation [alt] pour présenter le cas de mise à jour valide/invalide.
Manque la séquence pour la supression des parties, la séquence pour l'historique des parties.
Manque la séquence de reprise vidéo.
Section à revoir : vous n'avez pas compris les fonctionnalités demandées pour le Sprint 3.</t>
  </si>
  <si>
    <t>Aucune correction apportée par rapport à la remise originale.</t>
  </si>
  <si>
    <t>Ajouter une description de chaque route/event et si necessaire son utilité.
Pour les messages du serveur au client, il peut être interessant de mentionner le context dans lesquels ces évènements seront utilisés
Le code HTTP 202 n'est pas adapté pour les routes identifiées
Vous n'avez pas parlé des cas où les requêtes ne fonctionne pas, vous ne devriez pas avoir que des code HTTP 200.</t>
  </si>
  <si>
    <t>Ajouter une description de chaque route et si necessaire son utilité. Une description sous entend ce que la route permet de faire.</t>
  </si>
  <si>
    <t>4 Vue logique /6</t>
  </si>
  <si>
    <t>Séparez votre diagramme en 2 pour aider avec la compréhension. 1 diagramme avec paquetages et sous-paquetes et 1 ou 2 pour les classes
Vous mélangez Paquetage et Classe : Page est un paquetage, Creation est une classe (CreationPageComponent). La notation doit donc être différente.
Aucune présentation de la communication avec la base de données.</t>
  </si>
  <si>
    <t>5 Vue de déploiement /2</t>
  </si>
  <si>
    <t>Ceci n'est pas un diagramme de déploiement UML valide. Ceci serait mieux présenté dans la section 4.
Manque la notion de serveur statique et client clairement divisés.
Manque les protocoles de communication entre les noeuds (HTTP pour le serveur statique, HTTP+WS pour le dynamique et TCP pour la communication avec la BD)
Manque les systèmes d'exploitation des différents noeuds. Manque l'environnement d'exécution NodeJS pour le server dynamique</t>
  </si>
  <si>
    <t>Forme /1</t>
  </si>
  <si>
    <t>Notions d'UML à revoir
Vos diagrammes n'ont pas de titres.
Section 3 incomplète : voir les commentaires pour plus de détails.
Section 4 : le paquetages Client est mal représenté (commence avant le paquetage Page)
Section 4 : tableau coupé au milieu d'une case à la fin de la page 8. Plusieurs coquilles dans le tableau. ex : "ObejtHistorique"</t>
  </si>
  <si>
    <t>Il aurait été préférable d'utiliser des tableaux pour présenter la section 3</t>
  </si>
  <si>
    <t>Il aurait été préférable d'utiliser des tableaux pour présenter les requêtes HTTP</t>
  </si>
  <si>
    <t>FOND</t>
  </si>
  <si>
    <t>FORME</t>
  </si>
  <si>
    <t>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</si>
</sst>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
      <b/>
      <sz val="11"/>
      <color rgb="FF000000"/>
      <name val="Calibri"/>
      <family val="2"/>
      <charset val="1"/>
    </font>
    <font>
      <b/>
      <sz val="12"/>
      <color theme="1"/>
      <name val="Calibri"/>
      <charset val="1"/>
    </font>
    <font>
      <sz val="12"/>
      <color theme="1"/>
      <name val="Calibri"/>
      <charset val="1"/>
    </font>
    <font>
      <sz val="10"/>
      <color theme="1"/>
      <name val="Arial"/>
      <charset val="1"/>
    </font>
    <font>
      <sz val="12"/>
      <color rgb="FF000000"/>
      <name val="Calibri"/>
      <charset val="1"/>
    </font>
  </fonts>
  <fills count="29">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
      <patternFill patternType="solid">
        <fgColor rgb="FFD9D9D9"/>
        <bgColor indexed="64"/>
      </patternFill>
    </fill>
    <fill>
      <patternFill patternType="solid">
        <fgColor rgb="FFFFFFFF"/>
        <bgColor indexed="64"/>
      </patternFill>
    </fill>
    <fill>
      <patternFill patternType="solid">
        <fgColor rgb="FFCCCCCC"/>
        <bgColor indexed="64"/>
      </patternFill>
    </fill>
    <fill>
      <patternFill patternType="solid">
        <fgColor rgb="FFF3F3F3"/>
        <bgColor indexed="64"/>
      </patternFill>
    </fill>
  </fills>
  <borders count="59">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303">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5" fillId="20" borderId="5" xfId="0" applyFont="1" applyFill="1" applyBorder="1" applyAlignment="1">
      <alignment horizontal="left" vertical="center"/>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4" fillId="20" borderId="33" xfId="0" applyFont="1" applyFill="1" applyBorder="1" applyAlignment="1">
      <alignment horizontal="left" vertical="center"/>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14" fillId="20" borderId="0" xfId="0" applyFont="1" applyFill="1" applyAlignment="1">
      <alignment horizontal="left" vertical="center" wrapText="1"/>
    </xf>
    <xf numFmtId="0" fontId="14" fillId="14" borderId="0" xfId="0" applyFont="1" applyFill="1" applyAlignment="1">
      <alignment horizontal="left" vertical="center"/>
    </xf>
    <xf numFmtId="0" fontId="14" fillId="19" borderId="33" xfId="0" applyFont="1" applyFill="1" applyBorder="1" applyAlignment="1">
      <alignment horizontal="left" vertical="center" wrapText="1"/>
    </xf>
    <xf numFmtId="0" fontId="0" fillId="19" borderId="33" xfId="0" applyFill="1" applyBorder="1" applyAlignment="1">
      <alignment horizontal="left" vertical="center" wrapText="1"/>
    </xf>
    <xf numFmtId="0" fontId="0" fillId="21" borderId="0" xfId="0" applyFill="1"/>
    <xf numFmtId="0" fontId="14" fillId="11" borderId="33" xfId="0" applyFont="1" applyFill="1" applyBorder="1" applyAlignment="1">
      <alignment horizontal="left" vertical="center" wrapText="1"/>
    </xf>
    <xf numFmtId="0" fontId="18" fillId="0" borderId="0" xfId="0" applyFont="1" applyAlignment="1">
      <alignment horizontal="center" vertical="center"/>
    </xf>
    <xf numFmtId="0" fontId="19" fillId="0" borderId="55" xfId="0" applyFont="1" applyBorder="1" applyAlignment="1">
      <alignment wrapText="1" readingOrder="1"/>
    </xf>
    <xf numFmtId="0" fontId="20" fillId="0" borderId="56" xfId="0" applyFont="1" applyBorder="1" applyAlignment="1">
      <alignment horizontal="left" vertical="top" wrapText="1" readingOrder="1"/>
    </xf>
    <xf numFmtId="0" fontId="19" fillId="25" borderId="55" xfId="0" applyFont="1" applyFill="1" applyBorder="1" applyAlignment="1">
      <alignment wrapText="1" readingOrder="1"/>
    </xf>
    <xf numFmtId="0" fontId="19" fillId="25" borderId="56" xfId="0" applyFont="1" applyFill="1" applyBorder="1" applyAlignment="1">
      <alignment wrapText="1" readingOrder="1"/>
    </xf>
    <xf numFmtId="0" fontId="20" fillId="26" borderId="56" xfId="0" applyFont="1" applyFill="1" applyBorder="1" applyAlignment="1">
      <alignment readingOrder="1"/>
    </xf>
    <xf numFmtId="0" fontId="20" fillId="0" borderId="55" xfId="0" applyFont="1" applyBorder="1" applyAlignment="1">
      <alignment vertical="top" wrapText="1" readingOrder="1"/>
    </xf>
    <xf numFmtId="0" fontId="21" fillId="0" borderId="55" xfId="0" applyFont="1" applyBorder="1" applyAlignment="1">
      <alignment readingOrder="1"/>
    </xf>
    <xf numFmtId="0" fontId="20" fillId="0" borderId="55" xfId="0" applyFont="1" applyBorder="1" applyAlignment="1">
      <alignment horizontal="left" vertical="top" wrapText="1" readingOrder="1"/>
    </xf>
    <xf numFmtId="0" fontId="19" fillId="27" borderId="55" xfId="0" applyFont="1" applyFill="1" applyBorder="1" applyAlignment="1">
      <alignment wrapText="1" readingOrder="1"/>
    </xf>
    <xf numFmtId="0" fontId="19" fillId="28" borderId="55" xfId="0" applyFont="1" applyFill="1" applyBorder="1" applyAlignment="1">
      <alignment wrapText="1" readingOrder="1"/>
    </xf>
    <xf numFmtId="0" fontId="19" fillId="28" borderId="56" xfId="0" applyFont="1" applyFill="1" applyBorder="1" applyAlignment="1">
      <alignment wrapText="1" readingOrder="1"/>
    </xf>
    <xf numFmtId="0" fontId="19" fillId="28" borderId="57" xfId="0" applyFont="1" applyFill="1" applyBorder="1" applyAlignment="1">
      <alignment wrapText="1" readingOrder="1"/>
    </xf>
    <xf numFmtId="10" fontId="21" fillId="28" borderId="58" xfId="0" applyNumberFormat="1" applyFont="1" applyFill="1" applyBorder="1" applyAlignment="1">
      <alignment readingOrder="1"/>
    </xf>
    <xf numFmtId="0" fontId="20" fillId="26" borderId="56" xfId="0" applyFont="1" applyFill="1" applyBorder="1" applyAlignment="1">
      <alignment vertical="top" readingOrder="1"/>
    </xf>
    <xf numFmtId="0" fontId="20" fillId="0" borderId="56" xfId="0" quotePrefix="1" applyFont="1" applyBorder="1" applyAlignment="1">
      <alignment horizontal="left" vertical="top" wrapText="1" readingOrder="1"/>
    </xf>
    <xf numFmtId="0" fontId="19" fillId="25" borderId="0" xfId="0" applyFont="1" applyFill="1" applyAlignment="1">
      <alignment wrapText="1" readingOrder="1"/>
    </xf>
    <xf numFmtId="0" fontId="0" fillId="0" borderId="0" xfId="0" applyAlignment="1">
      <alignment vertical="top" wrapText="1"/>
    </xf>
    <xf numFmtId="0" fontId="21" fillId="0" borderId="56" xfId="0" quotePrefix="1" applyFont="1" applyBorder="1" applyAlignment="1">
      <alignment vertical="top" wrapText="1" readingOrder="1"/>
    </xf>
    <xf numFmtId="0" fontId="19" fillId="25" borderId="55" xfId="0" applyFont="1" applyFill="1" applyBorder="1" applyAlignment="1">
      <alignment vertical="top" wrapText="1" readingOrder="1"/>
    </xf>
    <xf numFmtId="0" fontId="19" fillId="25" borderId="56" xfId="0" applyFont="1" applyFill="1" applyBorder="1" applyAlignment="1">
      <alignment vertical="top" wrapText="1" readingOrder="1"/>
    </xf>
    <xf numFmtId="0" fontId="19" fillId="0" borderId="55" xfId="0" applyFont="1" applyBorder="1" applyAlignment="1">
      <alignment vertical="top" wrapText="1" readingOrder="1"/>
    </xf>
    <xf numFmtId="0" fontId="21" fillId="0" borderId="55" xfId="0" applyFont="1" applyBorder="1" applyAlignment="1">
      <alignment vertical="top" wrapText="1" readingOrder="1"/>
    </xf>
    <xf numFmtId="0" fontId="22" fillId="0" borderId="0" xfId="0" applyFont="1" applyAlignment="1">
      <alignment vertical="top" wrapText="1"/>
    </xf>
    <xf numFmtId="0" fontId="19" fillId="27" borderId="55" xfId="0" applyFont="1" applyFill="1" applyBorder="1" applyAlignment="1">
      <alignment vertical="top" wrapText="1" readingOrder="1"/>
    </xf>
    <xf numFmtId="0" fontId="19" fillId="27" borderId="56" xfId="0" applyFont="1" applyFill="1" applyBorder="1" applyAlignment="1">
      <alignment vertical="top" wrapText="1" readingOrder="1"/>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12" fillId="16" borderId="17" xfId="0" applyFont="1" applyFill="1" applyBorder="1" applyAlignment="1">
      <alignment horizontal="left"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49" fontId="13" fillId="0" borderId="10"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49" fontId="13" fillId="0" borderId="15" xfId="0" applyNumberFormat="1" applyFont="1" applyBorder="1" applyAlignment="1">
      <alignment horizontal="righ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38" xfId="0" applyNumberFormat="1" applyFont="1" applyFill="1" applyBorder="1" applyAlignment="1">
      <alignment horizontal="center" vertical="center" wrapText="1"/>
    </xf>
    <xf numFmtId="0" fontId="18" fillId="0" borderId="54" xfId="0" applyFont="1" applyBorder="1" applyAlignment="1">
      <alignment horizontal="center" vertical="center"/>
    </xf>
    <xf numFmtId="0" fontId="14" fillId="14" borderId="29" xfId="0" applyFont="1" applyFill="1" applyBorder="1" applyAlignment="1">
      <alignment horizontal="left" vertical="center" wrapText="1"/>
    </xf>
    <xf numFmtId="0" fontId="14" fillId="18" borderId="29" xfId="0" applyFont="1" applyFill="1" applyBorder="1" applyAlignment="1">
      <alignment horizontal="left" vertical="center" wrapText="1"/>
    </xf>
    <xf numFmtId="0" fontId="14" fillId="14" borderId="0" xfId="0" applyFont="1" applyFill="1" applyAlignment="1">
      <alignment horizontal="left" vertical="center" wrapText="1"/>
    </xf>
  </cellXfs>
  <cellStyles count="7">
    <cellStyle name="40 % - Accent1" xfId="4" builtinId="31"/>
    <cellStyle name="40 % - Accent2" xfId="5" builtinId="35"/>
    <cellStyle name="40 % - Accent3" xfId="6" builtinId="39"/>
    <cellStyle name="Normal" xfId="0" builtinId="0"/>
    <cellStyle name="Pourcentage" xfId="1" builtinId="5"/>
    <cellStyle name="Sortie" xfId="3" builtinId="21"/>
    <cellStyle name="Texte explicatif" xfId="2"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H7"/>
  <sheetViews>
    <sheetView workbookViewId="0">
      <selection activeCell="G6" sqref="G6:H6"/>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 min="8" max="8" width="11.140625" bestFit="1" customWidth="1"/>
  </cols>
  <sheetData>
    <row r="3" spans="1:8" ht="30.75">
      <c r="A3" s="40"/>
      <c r="B3" s="126" t="s">
        <v>0</v>
      </c>
      <c r="C3" s="126" t="s">
        <v>1</v>
      </c>
      <c r="D3" s="126" t="s">
        <v>2</v>
      </c>
      <c r="E3" s="127" t="s">
        <v>3</v>
      </c>
      <c r="F3" s="128" t="s">
        <v>4</v>
      </c>
      <c r="G3" s="129" t="s">
        <v>5</v>
      </c>
      <c r="H3" s="129" t="s">
        <v>6</v>
      </c>
    </row>
    <row r="4" spans="1:8">
      <c r="A4" s="107" t="s">
        <v>7</v>
      </c>
      <c r="B4" s="108">
        <f>(Fonctionnalités!E15)</f>
        <v>0.74575000000000002</v>
      </c>
      <c r="C4" s="108">
        <f>'Assurance Qualité'!C59</f>
        <v>0.79199999999999993</v>
      </c>
      <c r="D4" s="108">
        <f>B4*0.6+C4*0.4 - 0.1*E4</f>
        <v>0.76424999999999998</v>
      </c>
      <c r="E4" s="109"/>
      <c r="F4" s="110">
        <v>20</v>
      </c>
      <c r="G4" s="111">
        <f>D4*F4</f>
        <v>15.285</v>
      </c>
      <c r="H4" s="111"/>
    </row>
    <row r="5" spans="1:8">
      <c r="A5" s="112" t="s">
        <v>8</v>
      </c>
      <c r="B5" s="113">
        <f>(Fonctionnalités!E28)</f>
        <v>0.9840000000000001</v>
      </c>
      <c r="C5" s="113">
        <f>'Assurance Qualité'!F59</f>
        <v>0.74750000000000005</v>
      </c>
      <c r="D5" s="113">
        <f t="shared" ref="D5:D6" si="0">B5*0.6+C5*0.4 - 0.1*E5</f>
        <v>0.88940000000000008</v>
      </c>
      <c r="E5" s="114"/>
      <c r="F5" s="115">
        <v>20</v>
      </c>
      <c r="G5" s="116">
        <f t="shared" ref="G5:G7" si="1">D5*F5</f>
        <v>17.788</v>
      </c>
      <c r="H5" s="116">
        <f>AVERAGE(Documents!B18,Documents!F18)*5</f>
        <v>3.5812499999999998</v>
      </c>
    </row>
    <row r="6" spans="1:8">
      <c r="A6" s="117" t="s">
        <v>9</v>
      </c>
      <c r="B6" s="118">
        <f>(Fonctionnalités!E43)</f>
        <v>0.98199999999999998</v>
      </c>
      <c r="C6" s="118">
        <f>'Assurance Qualité'!I59</f>
        <v>0.85400000000000009</v>
      </c>
      <c r="D6" s="118">
        <f t="shared" si="0"/>
        <v>0.93080000000000007</v>
      </c>
      <c r="E6" s="119"/>
      <c r="F6" s="120">
        <v>20</v>
      </c>
      <c r="G6" s="121">
        <f t="shared" si="1"/>
        <v>18.616</v>
      </c>
      <c r="H6" s="121">
        <f>AVERAGE(Documents!C18,Documents!G18)*5</f>
        <v>3.6656250000000004</v>
      </c>
    </row>
    <row r="7" spans="1:8">
      <c r="A7" s="122" t="s">
        <v>10</v>
      </c>
      <c r="B7" s="122"/>
      <c r="C7" s="122"/>
      <c r="D7" s="123">
        <v>0.76</v>
      </c>
      <c r="E7" s="124"/>
      <c r="F7" s="122">
        <v>5</v>
      </c>
      <c r="G7" s="125">
        <f t="shared" si="1"/>
        <v>3.8</v>
      </c>
      <c r="H7" s="1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opLeftCell="B42" zoomScaleNormal="100" workbookViewId="0">
      <selection activeCell="I45" sqref="I45"/>
    </sheetView>
  </sheetViews>
  <sheetFormatPr defaultColWidth="9.140625" defaultRowHeight="15"/>
  <cols>
    <col min="1" max="1" width="22.7109375" style="1" customWidth="1"/>
    <col min="2" max="2" width="77.5703125" style="10" customWidth="1"/>
    <col min="3" max="4" width="10.7109375" style="1" customWidth="1"/>
    <col min="5" max="5" width="20.7109375" style="10" customWidth="1"/>
    <col min="6" max="7" width="10.7109375" customWidth="1"/>
    <col min="8" max="8" width="20.7109375" style="10" customWidth="1"/>
    <col min="9" max="10" width="10.7109375" customWidth="1"/>
    <col min="11" max="11" width="20.7109375" style="10" customWidth="1"/>
    <col min="12" max="13" width="12.7109375" customWidth="1"/>
    <col min="14" max="16" width="15.7109375" customWidth="1"/>
    <col min="17" max="1029" width="9.140625" bestFit="1" customWidth="1"/>
  </cols>
  <sheetData>
    <row r="2" spans="1:17" ht="18.399999999999999" customHeight="1">
      <c r="A2" s="279" t="s">
        <v>11</v>
      </c>
      <c r="B2" s="279"/>
      <c r="C2" s="279"/>
      <c r="D2" s="279"/>
      <c r="E2" s="279"/>
      <c r="F2" s="279"/>
      <c r="G2" s="279"/>
      <c r="H2" s="279"/>
      <c r="I2" s="279"/>
      <c r="J2" s="279"/>
      <c r="K2" s="279"/>
      <c r="L2" s="7"/>
      <c r="M2" s="7"/>
    </row>
    <row r="4" spans="1:17" ht="18.399999999999999" customHeight="1">
      <c r="A4" s="280" t="s">
        <v>12</v>
      </c>
      <c r="B4" s="280"/>
      <c r="C4" s="280"/>
      <c r="D4" s="280"/>
      <c r="E4" s="280"/>
      <c r="F4" s="280"/>
      <c r="G4" s="280"/>
      <c r="H4" s="280"/>
      <c r="I4" s="280"/>
      <c r="J4" s="280"/>
      <c r="K4" s="280"/>
      <c r="L4" s="4"/>
      <c r="M4" s="4"/>
    </row>
    <row r="5" spans="1:17" ht="18.75">
      <c r="A5" s="11"/>
      <c r="B5" s="41"/>
      <c r="C5" s="2"/>
      <c r="D5" s="2"/>
      <c r="E5" s="41"/>
      <c r="F5" s="2"/>
      <c r="G5" s="2"/>
      <c r="H5" s="41"/>
      <c r="I5" s="2"/>
      <c r="J5" s="2"/>
      <c r="K5" s="41"/>
      <c r="L5" s="2"/>
      <c r="M5" s="2"/>
    </row>
    <row r="6" spans="1:17" ht="18.399999999999999" customHeight="1">
      <c r="A6" s="272" t="s">
        <v>13</v>
      </c>
      <c r="B6" s="284" t="s">
        <v>14</v>
      </c>
      <c r="C6" s="274" t="s">
        <v>7</v>
      </c>
      <c r="D6" s="275"/>
      <c r="E6" s="275"/>
      <c r="F6" s="276" t="s">
        <v>8</v>
      </c>
      <c r="G6" s="277"/>
      <c r="H6" s="278"/>
      <c r="I6" s="281" t="s">
        <v>9</v>
      </c>
      <c r="J6" s="282"/>
      <c r="K6" s="283"/>
      <c r="L6" s="3"/>
      <c r="M6" s="3"/>
      <c r="N6" s="270"/>
      <c r="O6" s="271"/>
      <c r="P6" s="271"/>
    </row>
    <row r="7" spans="1:17" ht="18.75">
      <c r="A7" s="273"/>
      <c r="B7" s="285"/>
      <c r="C7" s="14" t="s">
        <v>15</v>
      </c>
      <c r="D7" s="15" t="s">
        <v>4</v>
      </c>
      <c r="E7" s="21" t="s">
        <v>16</v>
      </c>
      <c r="F7" s="16" t="s">
        <v>15</v>
      </c>
      <c r="G7" s="17" t="s">
        <v>4</v>
      </c>
      <c r="H7" s="20" t="s">
        <v>16</v>
      </c>
      <c r="I7" s="18" t="s">
        <v>15</v>
      </c>
      <c r="J7" s="19" t="s">
        <v>4</v>
      </c>
      <c r="K7" s="22" t="s">
        <v>16</v>
      </c>
      <c r="L7" s="3"/>
      <c r="M7" s="3"/>
      <c r="N7" s="40"/>
      <c r="O7" s="40"/>
      <c r="P7" s="40"/>
      <c r="Q7" s="40"/>
    </row>
    <row r="8" spans="1:17" ht="18.75">
      <c r="A8" s="254" t="s">
        <v>17</v>
      </c>
      <c r="B8" s="254"/>
      <c r="C8" s="247" t="s">
        <v>18</v>
      </c>
      <c r="D8" s="248"/>
      <c r="E8" s="46" t="s">
        <v>19</v>
      </c>
      <c r="F8" s="247" t="s">
        <v>18</v>
      </c>
      <c r="G8" s="248"/>
      <c r="H8" s="46" t="s">
        <v>19</v>
      </c>
      <c r="I8" s="247" t="s">
        <v>18</v>
      </c>
      <c r="J8" s="248"/>
      <c r="K8" s="46" t="s">
        <v>19</v>
      </c>
      <c r="L8" s="3"/>
      <c r="M8" s="3"/>
      <c r="N8" s="40"/>
      <c r="O8" s="40"/>
      <c r="P8" s="40"/>
      <c r="Q8" s="40"/>
    </row>
    <row r="9" spans="1:17" ht="76.5">
      <c r="A9" s="29" t="s">
        <v>20</v>
      </c>
      <c r="B9" s="29" t="s">
        <v>21</v>
      </c>
      <c r="C9" s="100">
        <v>0.9</v>
      </c>
      <c r="D9" s="98">
        <v>6</v>
      </c>
      <c r="E9" s="101" t="s">
        <v>22</v>
      </c>
      <c r="F9" s="102">
        <v>1</v>
      </c>
      <c r="G9" s="99">
        <v>6</v>
      </c>
      <c r="H9" s="103"/>
      <c r="I9" s="104">
        <v>1</v>
      </c>
      <c r="J9" s="105">
        <v>6</v>
      </c>
      <c r="K9" s="106"/>
      <c r="L9" s="3"/>
      <c r="M9" s="3"/>
      <c r="N9" s="40"/>
      <c r="O9" s="40"/>
      <c r="P9" s="40"/>
      <c r="Q9" s="40"/>
    </row>
    <row r="10" spans="1:17" ht="45.75">
      <c r="A10" s="23" t="s">
        <v>23</v>
      </c>
      <c r="B10" s="23" t="s">
        <v>24</v>
      </c>
      <c r="C10" s="100">
        <v>1</v>
      </c>
      <c r="D10" s="98">
        <v>2</v>
      </c>
      <c r="E10" s="101"/>
      <c r="F10" s="102">
        <v>0.75</v>
      </c>
      <c r="G10" s="99">
        <v>2</v>
      </c>
      <c r="H10" s="103" t="s">
        <v>25</v>
      </c>
      <c r="I10" s="104">
        <v>0.75</v>
      </c>
      <c r="J10" s="105">
        <v>2</v>
      </c>
      <c r="K10" s="106" t="s">
        <v>25</v>
      </c>
      <c r="L10" s="3"/>
      <c r="M10" s="3"/>
      <c r="N10" s="40"/>
      <c r="O10" s="40"/>
      <c r="P10" s="40"/>
      <c r="Q10" s="40"/>
    </row>
    <row r="11" spans="1:17" s="30" customFormat="1" ht="15.75">
      <c r="A11" s="249" t="s">
        <v>26</v>
      </c>
      <c r="B11" s="250"/>
      <c r="C11" s="47">
        <f>SUMPRODUCT(C6:C10,D6:D10)</f>
        <v>7.4</v>
      </c>
      <c r="D11" s="48">
        <f>SUM(D6:D10)</f>
        <v>8</v>
      </c>
      <c r="E11" s="49"/>
      <c r="F11" s="50">
        <f>SUMPRODUCT(F6:F10,G6:G10)</f>
        <v>7.5</v>
      </c>
      <c r="G11" s="51">
        <f>SUM(G6:G10)</f>
        <v>8</v>
      </c>
      <c r="H11" s="52"/>
      <c r="I11" s="53">
        <f>SUMPRODUCT(I6:I10,J6:J10)</f>
        <v>7.5</v>
      </c>
      <c r="J11" s="54">
        <f>SUM(J6:J10)</f>
        <v>8</v>
      </c>
      <c r="K11" s="55"/>
      <c r="L11" s="56"/>
      <c r="M11" s="56"/>
      <c r="N11" s="44"/>
      <c r="O11" s="44"/>
      <c r="P11" s="44"/>
      <c r="Q11" s="44"/>
    </row>
    <row r="12" spans="1:17" s="12" customFormat="1" ht="18.399999999999999" customHeight="1">
      <c r="A12" s="254" t="s">
        <v>27</v>
      </c>
      <c r="B12" s="254"/>
      <c r="C12" s="247" t="s">
        <v>18</v>
      </c>
      <c r="D12" s="248"/>
      <c r="E12" s="46" t="s">
        <v>19</v>
      </c>
      <c r="F12" s="247" t="s">
        <v>18</v>
      </c>
      <c r="G12" s="248"/>
      <c r="H12" s="46" t="s">
        <v>19</v>
      </c>
      <c r="I12" s="247" t="s">
        <v>18</v>
      </c>
      <c r="J12" s="248"/>
      <c r="K12" s="46" t="s">
        <v>19</v>
      </c>
      <c r="L12" s="4"/>
      <c r="M12" s="4"/>
      <c r="N12" s="43"/>
      <c r="O12" s="43"/>
      <c r="P12" s="43"/>
      <c r="Q12" s="43"/>
    </row>
    <row r="13" spans="1:17" ht="45.75">
      <c r="A13" s="29" t="s">
        <v>28</v>
      </c>
      <c r="B13" s="29" t="s">
        <v>29</v>
      </c>
      <c r="C13" s="79">
        <v>0.75</v>
      </c>
      <c r="D13" s="80">
        <v>3</v>
      </c>
      <c r="E13" s="81" t="s">
        <v>30</v>
      </c>
      <c r="F13" s="89">
        <v>0.75</v>
      </c>
      <c r="G13" s="90">
        <f>D13</f>
        <v>3</v>
      </c>
      <c r="H13" s="91" t="s">
        <v>31</v>
      </c>
      <c r="I13" s="92">
        <v>0.75</v>
      </c>
      <c r="J13" s="93">
        <f>G13</f>
        <v>3</v>
      </c>
      <c r="K13" s="94" t="s">
        <v>31</v>
      </c>
      <c r="L13" s="5"/>
      <c r="M13" s="5"/>
    </row>
    <row r="14" spans="1:17" ht="45.75">
      <c r="A14" s="23" t="s">
        <v>32</v>
      </c>
      <c r="B14" s="23" t="s">
        <v>33</v>
      </c>
      <c r="C14" s="83">
        <v>1</v>
      </c>
      <c r="D14" s="84">
        <v>2</v>
      </c>
      <c r="E14" s="85"/>
      <c r="F14" s="86">
        <v>1</v>
      </c>
      <c r="G14" s="90">
        <f t="shared" ref="G14:G17" si="0">D14</f>
        <v>2</v>
      </c>
      <c r="H14" s="88" t="s">
        <v>34</v>
      </c>
      <c r="I14" s="76">
        <v>1</v>
      </c>
      <c r="J14" s="93">
        <f t="shared" ref="J14:J17" si="1">G14</f>
        <v>2</v>
      </c>
      <c r="K14" s="78"/>
      <c r="L14" s="5"/>
      <c r="M14" s="5"/>
    </row>
    <row r="15" spans="1:17" ht="198">
      <c r="A15" s="23" t="s">
        <v>35</v>
      </c>
      <c r="B15" s="23" t="s">
        <v>36</v>
      </c>
      <c r="C15" s="83">
        <v>0</v>
      </c>
      <c r="D15" s="84">
        <v>2</v>
      </c>
      <c r="E15" s="85" t="s">
        <v>37</v>
      </c>
      <c r="F15" s="86">
        <v>0</v>
      </c>
      <c r="G15" s="90">
        <f t="shared" si="0"/>
        <v>2</v>
      </c>
      <c r="H15" s="88" t="s">
        <v>38</v>
      </c>
      <c r="I15" s="76">
        <v>0</v>
      </c>
      <c r="J15" s="93">
        <f t="shared" si="1"/>
        <v>2</v>
      </c>
      <c r="K15" s="78" t="s">
        <v>39</v>
      </c>
      <c r="L15" s="5"/>
      <c r="M15" s="5"/>
    </row>
    <row r="16" spans="1:17" ht="30.75">
      <c r="A16" s="23" t="s">
        <v>40</v>
      </c>
      <c r="B16" s="23" t="s">
        <v>41</v>
      </c>
      <c r="C16" s="83">
        <v>1</v>
      </c>
      <c r="D16" s="84">
        <v>4</v>
      </c>
      <c r="E16" s="85"/>
      <c r="F16" s="86">
        <v>1</v>
      </c>
      <c r="G16" s="90">
        <f t="shared" si="0"/>
        <v>4</v>
      </c>
      <c r="H16" s="88"/>
      <c r="I16" s="76">
        <v>1</v>
      </c>
      <c r="J16" s="93">
        <f t="shared" si="1"/>
        <v>4</v>
      </c>
      <c r="K16" s="78"/>
      <c r="L16" s="5"/>
      <c r="M16" s="5"/>
    </row>
    <row r="17" spans="1:17" ht="106.5">
      <c r="A17" s="23" t="s">
        <v>42</v>
      </c>
      <c r="B17" s="23" t="s">
        <v>43</v>
      </c>
      <c r="C17" s="83">
        <v>0.75</v>
      </c>
      <c r="D17" s="84">
        <v>4</v>
      </c>
      <c r="E17" s="85" t="s">
        <v>44</v>
      </c>
      <c r="F17" s="86">
        <v>0.25</v>
      </c>
      <c r="G17" s="90">
        <f t="shared" si="0"/>
        <v>4</v>
      </c>
      <c r="H17" s="88" t="s">
        <v>45</v>
      </c>
      <c r="I17" s="76">
        <v>0.75</v>
      </c>
      <c r="J17" s="93">
        <f t="shared" si="1"/>
        <v>4</v>
      </c>
      <c r="K17" s="78" t="s">
        <v>46</v>
      </c>
      <c r="L17" s="5"/>
      <c r="M17" s="5"/>
    </row>
    <row r="18" spans="1:17" s="30" customFormat="1" ht="15.75">
      <c r="A18" s="249" t="s">
        <v>26</v>
      </c>
      <c r="B18" s="250"/>
      <c r="C18" s="47">
        <f>SUMPRODUCT(C13:C17,D13:D17)</f>
        <v>11.25</v>
      </c>
      <c r="D18" s="48">
        <f>SUM(D13:D17)</f>
        <v>15</v>
      </c>
      <c r="E18" s="49"/>
      <c r="F18" s="50">
        <f>SUMPRODUCT(F13:F17,G13:G17)</f>
        <v>9.25</v>
      </c>
      <c r="G18" s="51">
        <f>SUM(G13:G17)</f>
        <v>15</v>
      </c>
      <c r="H18" s="52"/>
      <c r="I18" s="53">
        <f>SUMPRODUCT(I13:I17,J13:J17)</f>
        <v>11.25</v>
      </c>
      <c r="J18" s="54">
        <f>SUM(J13:J17)</f>
        <v>15</v>
      </c>
      <c r="K18" s="55"/>
      <c r="L18" s="56"/>
      <c r="M18" s="56"/>
      <c r="N18" s="44"/>
      <c r="O18" s="44"/>
      <c r="P18" s="44"/>
      <c r="Q18" s="44"/>
    </row>
    <row r="19" spans="1:17" s="43" customFormat="1" ht="18.399999999999999" customHeight="1">
      <c r="A19" s="286" t="s">
        <v>47</v>
      </c>
      <c r="B19" s="286"/>
      <c r="C19" s="247" t="s">
        <v>18</v>
      </c>
      <c r="D19" s="248"/>
      <c r="E19" s="46" t="s">
        <v>19</v>
      </c>
      <c r="F19" s="247" t="s">
        <v>18</v>
      </c>
      <c r="G19" s="248"/>
      <c r="H19" s="46" t="s">
        <v>19</v>
      </c>
      <c r="I19" s="247" t="s">
        <v>18</v>
      </c>
      <c r="J19" s="248"/>
      <c r="K19" s="46" t="s">
        <v>19</v>
      </c>
      <c r="L19" s="4"/>
      <c r="M19" s="4"/>
    </row>
    <row r="20" spans="1:17" ht="45.75">
      <c r="A20" s="23" t="s">
        <v>48</v>
      </c>
      <c r="B20" s="23" t="s">
        <v>49</v>
      </c>
      <c r="C20" s="83">
        <v>0.75</v>
      </c>
      <c r="D20" s="84">
        <v>3</v>
      </c>
      <c r="E20" s="85" t="s">
        <v>50</v>
      </c>
      <c r="F20" s="86">
        <v>0.75</v>
      </c>
      <c r="G20" s="87">
        <v>3</v>
      </c>
      <c r="H20" s="88" t="s">
        <v>50</v>
      </c>
      <c r="I20" s="76">
        <v>1</v>
      </c>
      <c r="J20" s="77">
        <v>3</v>
      </c>
      <c r="K20" s="78"/>
      <c r="L20" s="5"/>
      <c r="M20" s="5"/>
    </row>
    <row r="21" spans="1:17" ht="30.75">
      <c r="A21" s="23" t="s">
        <v>51</v>
      </c>
      <c r="B21" s="23" t="s">
        <v>52</v>
      </c>
      <c r="C21" s="83">
        <v>1</v>
      </c>
      <c r="D21" s="84">
        <v>3</v>
      </c>
      <c r="E21" s="85"/>
      <c r="F21" s="86">
        <v>1</v>
      </c>
      <c r="G21" s="87">
        <v>3</v>
      </c>
      <c r="H21" s="88"/>
      <c r="I21" s="76">
        <v>1</v>
      </c>
      <c r="J21" s="77">
        <v>3</v>
      </c>
      <c r="K21" s="78"/>
      <c r="L21" s="5"/>
      <c r="M21" s="5"/>
    </row>
    <row r="22" spans="1:17" s="44" customFormat="1" ht="15.75">
      <c r="A22" s="287" t="s">
        <v>26</v>
      </c>
      <c r="B22" s="269"/>
      <c r="C22" s="57">
        <f>SUMPRODUCT(C20:C21,D20:D21)</f>
        <v>5.25</v>
      </c>
      <c r="D22" s="58">
        <f>SUM(D20:D21)</f>
        <v>6</v>
      </c>
      <c r="E22" s="59"/>
      <c r="F22" s="60">
        <f>SUMPRODUCT(F20:F21,G20:G21)</f>
        <v>5.25</v>
      </c>
      <c r="G22" s="61">
        <f>SUM(G20:G21)</f>
        <v>6</v>
      </c>
      <c r="H22" s="62"/>
      <c r="I22" s="63">
        <f>SUMPRODUCT(I20:I21,J20:J21)</f>
        <v>6</v>
      </c>
      <c r="J22" s="64">
        <f>SUM(J20:J21)</f>
        <v>6</v>
      </c>
      <c r="K22" s="65"/>
      <c r="L22" s="56"/>
      <c r="M22" s="56"/>
    </row>
    <row r="23" spans="1:17" ht="18.75" customHeight="1">
      <c r="A23" s="214" t="s">
        <v>53</v>
      </c>
      <c r="B23" s="214"/>
      <c r="C23" s="247" t="s">
        <v>18</v>
      </c>
      <c r="D23" s="248"/>
      <c r="E23" s="46" t="s">
        <v>19</v>
      </c>
      <c r="F23" s="247" t="s">
        <v>18</v>
      </c>
      <c r="G23" s="248"/>
      <c r="H23" s="46" t="s">
        <v>19</v>
      </c>
      <c r="I23" s="247" t="s">
        <v>18</v>
      </c>
      <c r="J23" s="248"/>
      <c r="K23" s="46" t="s">
        <v>19</v>
      </c>
      <c r="L23" s="4"/>
      <c r="M23" s="4"/>
    </row>
    <row r="24" spans="1:17" ht="30.75">
      <c r="A24" s="42" t="s">
        <v>54</v>
      </c>
      <c r="B24" s="42" t="s">
        <v>55</v>
      </c>
      <c r="C24" s="97">
        <v>1</v>
      </c>
      <c r="D24" s="25">
        <v>1</v>
      </c>
      <c r="E24" s="26"/>
      <c r="F24" s="82">
        <v>1</v>
      </c>
      <c r="G24" s="27">
        <v>1</v>
      </c>
      <c r="H24" s="28"/>
      <c r="I24" s="73">
        <v>1</v>
      </c>
      <c r="J24" s="74">
        <v>1</v>
      </c>
      <c r="K24" s="75"/>
      <c r="L24" s="5"/>
      <c r="M24" s="5"/>
    </row>
    <row r="25" spans="1:17" ht="121.5">
      <c r="A25" s="23" t="s">
        <v>56</v>
      </c>
      <c r="B25" s="23" t="s">
        <v>57</v>
      </c>
      <c r="C25" s="83">
        <v>0</v>
      </c>
      <c r="D25" s="84">
        <v>2</v>
      </c>
      <c r="E25" s="85" t="s">
        <v>58</v>
      </c>
      <c r="F25" s="86">
        <v>0</v>
      </c>
      <c r="G25" s="87">
        <v>2</v>
      </c>
      <c r="H25" s="88" t="s">
        <v>58</v>
      </c>
      <c r="I25" s="76">
        <v>0</v>
      </c>
      <c r="J25" s="77">
        <v>2</v>
      </c>
      <c r="K25" s="78" t="s">
        <v>59</v>
      </c>
      <c r="L25" s="5"/>
      <c r="M25" s="5"/>
    </row>
    <row r="26" spans="1:17">
      <c r="A26" s="23" t="s">
        <v>60</v>
      </c>
      <c r="B26" s="23" t="s">
        <v>61</v>
      </c>
      <c r="C26" s="83">
        <v>1</v>
      </c>
      <c r="D26" s="84">
        <v>1</v>
      </c>
      <c r="E26" s="85"/>
      <c r="F26" s="86">
        <v>1</v>
      </c>
      <c r="G26" s="87">
        <v>1</v>
      </c>
      <c r="H26" s="88"/>
      <c r="I26" s="76">
        <v>1</v>
      </c>
      <c r="J26" s="77">
        <v>1</v>
      </c>
      <c r="K26" s="78"/>
      <c r="L26" s="5"/>
      <c r="M26" s="5"/>
    </row>
    <row r="27" spans="1:17" s="44" customFormat="1" ht="15.75">
      <c r="A27" s="268" t="s">
        <v>26</v>
      </c>
      <c r="B27" s="269"/>
      <c r="C27" s="47">
        <f>SUMPRODUCT(C24:C26,D24:D26)</f>
        <v>2</v>
      </c>
      <c r="D27" s="48">
        <f>SUM(D24:D26)</f>
        <v>4</v>
      </c>
      <c r="E27" s="49"/>
      <c r="F27" s="60">
        <f>SUMPRODUCT(F24:F26,G24:G26)</f>
        <v>2</v>
      </c>
      <c r="G27" s="61">
        <f>SUM(G24:G26)</f>
        <v>4</v>
      </c>
      <c r="H27" s="62"/>
      <c r="I27" s="63">
        <f>SUMPRODUCT(I24:I26,J24:J26)</f>
        <v>2</v>
      </c>
      <c r="J27" s="64">
        <f>SUM(J24:J26)</f>
        <v>4</v>
      </c>
      <c r="K27" s="65"/>
      <c r="L27" s="56"/>
      <c r="M27" s="56"/>
    </row>
    <row r="28" spans="1:17" ht="21" customHeight="1">
      <c r="A28" s="286" t="s">
        <v>62</v>
      </c>
      <c r="B28" s="286"/>
      <c r="C28" s="247" t="s">
        <v>18</v>
      </c>
      <c r="D28" s="248"/>
      <c r="E28" s="46" t="s">
        <v>63</v>
      </c>
      <c r="F28" s="247" t="s">
        <v>18</v>
      </c>
      <c r="G28" s="248"/>
      <c r="H28" s="66" t="s">
        <v>63</v>
      </c>
      <c r="I28" s="247" t="s">
        <v>18</v>
      </c>
      <c r="J28" s="248"/>
      <c r="K28" s="46" t="s">
        <v>63</v>
      </c>
      <c r="L28" s="9"/>
      <c r="M28" s="4"/>
    </row>
    <row r="29" spans="1:17" ht="60.75">
      <c r="A29" s="31" t="s">
        <v>64</v>
      </c>
      <c r="B29" s="31" t="s">
        <v>65</v>
      </c>
      <c r="C29" s="79">
        <v>0.5</v>
      </c>
      <c r="D29" s="80">
        <v>2</v>
      </c>
      <c r="E29" s="81" t="s">
        <v>66</v>
      </c>
      <c r="F29" s="89">
        <v>1</v>
      </c>
      <c r="G29" s="90">
        <f>D29</f>
        <v>2</v>
      </c>
      <c r="H29" s="95"/>
      <c r="I29" s="92">
        <v>1</v>
      </c>
      <c r="J29" s="93">
        <f>D29</f>
        <v>2</v>
      </c>
      <c r="K29" s="94"/>
      <c r="L29" s="5"/>
      <c r="M29" s="5"/>
    </row>
    <row r="30" spans="1:17">
      <c r="A30" s="24" t="s">
        <v>67</v>
      </c>
      <c r="B30" s="24" t="s">
        <v>68</v>
      </c>
      <c r="C30" s="83">
        <v>0.5</v>
      </c>
      <c r="D30" s="84">
        <v>2</v>
      </c>
      <c r="E30" s="219" t="s">
        <v>69</v>
      </c>
      <c r="F30" s="86">
        <v>1</v>
      </c>
      <c r="G30" s="90">
        <f t="shared" ref="G30:G31" si="2">D30</f>
        <v>2</v>
      </c>
      <c r="H30" s="96"/>
      <c r="I30" s="76">
        <v>1</v>
      </c>
      <c r="J30" s="93">
        <f t="shared" ref="J30:J31" si="3">D30</f>
        <v>2</v>
      </c>
      <c r="K30" s="78"/>
      <c r="L30" s="5"/>
      <c r="M30" s="5"/>
    </row>
    <row r="31" spans="1:17" ht="30.75">
      <c r="A31" s="24" t="s">
        <v>70</v>
      </c>
      <c r="B31" s="24" t="s">
        <v>71</v>
      </c>
      <c r="C31" s="83">
        <v>1</v>
      </c>
      <c r="D31" s="84">
        <v>2</v>
      </c>
      <c r="E31" s="85" t="s">
        <v>72</v>
      </c>
      <c r="F31" s="86">
        <v>0</v>
      </c>
      <c r="G31" s="90">
        <f t="shared" si="2"/>
        <v>2</v>
      </c>
      <c r="H31" s="96" t="s">
        <v>73</v>
      </c>
      <c r="I31" s="76">
        <v>0</v>
      </c>
      <c r="J31" s="93">
        <f t="shared" si="3"/>
        <v>2</v>
      </c>
      <c r="K31" s="78" t="s">
        <v>74</v>
      </c>
      <c r="L31" s="5"/>
      <c r="M31" s="5"/>
    </row>
    <row r="32" spans="1:17" s="44" customFormat="1" ht="15.75">
      <c r="A32" s="249" t="s">
        <v>26</v>
      </c>
      <c r="B32" s="250"/>
      <c r="C32" s="47">
        <f>SUMPRODUCT(C29:C31,D29:D31)</f>
        <v>4</v>
      </c>
      <c r="D32" s="48">
        <f>SUM(D29:D31)</f>
        <v>6</v>
      </c>
      <c r="E32" s="49"/>
      <c r="F32" s="50">
        <f>SUMPRODUCT(F29:F31,G29:G31)</f>
        <v>4</v>
      </c>
      <c r="G32" s="51">
        <f>SUM(G29:G31)</f>
        <v>6</v>
      </c>
      <c r="H32" s="67"/>
      <c r="I32" s="63">
        <f>SUMPRODUCT(I29:I31,J29:J31)</f>
        <v>4</v>
      </c>
      <c r="J32" s="64">
        <f>SUM(J29:J31)</f>
        <v>6</v>
      </c>
      <c r="K32" s="65"/>
      <c r="L32" s="56"/>
      <c r="M32" s="56"/>
    </row>
    <row r="33" spans="1:13" ht="18.75" customHeight="1">
      <c r="A33" s="254" t="s">
        <v>75</v>
      </c>
      <c r="B33" s="254"/>
      <c r="C33" s="247" t="s">
        <v>18</v>
      </c>
      <c r="D33" s="248"/>
      <c r="E33" s="46" t="s">
        <v>63</v>
      </c>
      <c r="F33" s="247" t="s">
        <v>18</v>
      </c>
      <c r="G33" s="248"/>
      <c r="H33" s="46" t="s">
        <v>63</v>
      </c>
      <c r="I33" s="68" t="s">
        <v>18</v>
      </c>
      <c r="J33" s="66"/>
      <c r="K33" s="46" t="s">
        <v>63</v>
      </c>
      <c r="L33" s="8"/>
      <c r="M33" s="4"/>
    </row>
    <row r="34" spans="1:13" ht="121.5">
      <c r="A34" s="29" t="s">
        <v>76</v>
      </c>
      <c r="B34" s="29" t="s">
        <v>77</v>
      </c>
      <c r="C34" s="79">
        <v>0</v>
      </c>
      <c r="D34" s="80">
        <v>2</v>
      </c>
      <c r="E34" s="81" t="s">
        <v>78</v>
      </c>
      <c r="F34" s="89">
        <v>0</v>
      </c>
      <c r="G34" s="90">
        <v>2</v>
      </c>
      <c r="H34" s="91" t="s">
        <v>79</v>
      </c>
      <c r="I34" s="92">
        <v>1</v>
      </c>
      <c r="J34" s="93">
        <v>2</v>
      </c>
      <c r="K34" s="94"/>
      <c r="L34" s="5"/>
      <c r="M34" s="5"/>
    </row>
    <row r="35" spans="1:13">
      <c r="A35" s="23" t="s">
        <v>80</v>
      </c>
      <c r="B35" s="23" t="s">
        <v>81</v>
      </c>
      <c r="C35" s="83">
        <v>1</v>
      </c>
      <c r="D35" s="84">
        <v>2</v>
      </c>
      <c r="E35" s="85"/>
      <c r="F35" s="86">
        <v>1</v>
      </c>
      <c r="G35" s="87">
        <v>2</v>
      </c>
      <c r="H35" s="88"/>
      <c r="I35" s="76">
        <v>1</v>
      </c>
      <c r="J35" s="77">
        <v>2</v>
      </c>
      <c r="K35" s="78"/>
      <c r="L35" s="5"/>
      <c r="M35" s="5"/>
    </row>
    <row r="36" spans="1:13" ht="244.5">
      <c r="A36" s="23" t="s">
        <v>82</v>
      </c>
      <c r="B36" s="23" t="s">
        <v>83</v>
      </c>
      <c r="C36" s="83">
        <v>0</v>
      </c>
      <c r="D36" s="84">
        <v>3</v>
      </c>
      <c r="E36" s="85" t="s">
        <v>84</v>
      </c>
      <c r="F36" s="86">
        <v>0.75</v>
      </c>
      <c r="G36" s="87">
        <v>3</v>
      </c>
      <c r="H36" s="88" t="s">
        <v>85</v>
      </c>
      <c r="I36" s="76">
        <v>0.75</v>
      </c>
      <c r="J36" s="77">
        <v>3</v>
      </c>
      <c r="K36" s="78" t="s">
        <v>86</v>
      </c>
      <c r="L36" s="5"/>
      <c r="M36" s="5"/>
    </row>
    <row r="37" spans="1:13" ht="409.6">
      <c r="A37" s="23" t="s">
        <v>87</v>
      </c>
      <c r="B37" s="23" t="s">
        <v>88</v>
      </c>
      <c r="C37" s="83">
        <v>1</v>
      </c>
      <c r="D37" s="84">
        <v>3</v>
      </c>
      <c r="E37" s="85"/>
      <c r="F37" s="86">
        <v>0</v>
      </c>
      <c r="G37" s="87">
        <v>3</v>
      </c>
      <c r="H37" s="88" t="s">
        <v>89</v>
      </c>
      <c r="I37" s="76">
        <v>0</v>
      </c>
      <c r="J37" s="77">
        <v>3</v>
      </c>
      <c r="K37" s="78" t="s">
        <v>90</v>
      </c>
      <c r="L37" s="5"/>
      <c r="M37" s="5"/>
    </row>
    <row r="38" spans="1:13" s="44" customFormat="1" ht="15.75">
      <c r="A38" s="249" t="s">
        <v>26</v>
      </c>
      <c r="B38" s="250"/>
      <c r="C38" s="69">
        <f>SUMPRODUCT(C34:C37,D34:D37)</f>
        <v>5</v>
      </c>
      <c r="D38" s="48">
        <f>SUM(D34:D37)</f>
        <v>10</v>
      </c>
      <c r="E38" s="49"/>
      <c r="F38" s="70">
        <f>SUMPRODUCT(F34:F37,G34:G37)</f>
        <v>4.25</v>
      </c>
      <c r="G38" s="51">
        <f>SUM(G34:G37)</f>
        <v>10</v>
      </c>
      <c r="H38" s="52"/>
      <c r="I38" s="63">
        <f>SUMPRODUCT(I34:I37,J34:J37)</f>
        <v>6.25</v>
      </c>
      <c r="J38" s="64">
        <f>SUM(J34:J37)</f>
        <v>10</v>
      </c>
      <c r="K38" s="65"/>
      <c r="L38" s="56"/>
      <c r="M38" s="56"/>
    </row>
    <row r="39" spans="1:13" ht="18.75" customHeight="1">
      <c r="A39" s="45" t="s">
        <v>91</v>
      </c>
      <c r="B39" s="45"/>
      <c r="C39" s="247" t="s">
        <v>18</v>
      </c>
      <c r="D39" s="248"/>
      <c r="E39" s="66" t="s">
        <v>92</v>
      </c>
      <c r="F39" s="247" t="s">
        <v>18</v>
      </c>
      <c r="G39" s="248"/>
      <c r="H39" s="46" t="s">
        <v>92</v>
      </c>
      <c r="I39" s="247" t="s">
        <v>18</v>
      </c>
      <c r="J39" s="248"/>
      <c r="K39" s="46" t="s">
        <v>92</v>
      </c>
      <c r="L39" s="4"/>
      <c r="M39" s="4"/>
    </row>
    <row r="40" spans="1:13" ht="60.75">
      <c r="A40" s="23" t="s">
        <v>93</v>
      </c>
      <c r="B40" s="23" t="s">
        <v>94</v>
      </c>
      <c r="C40" s="83">
        <v>0.7</v>
      </c>
      <c r="D40" s="84">
        <v>2</v>
      </c>
      <c r="E40" s="85" t="s">
        <v>95</v>
      </c>
      <c r="F40" s="86">
        <v>1</v>
      </c>
      <c r="G40" s="87">
        <f>D40</f>
        <v>2</v>
      </c>
      <c r="H40" s="88"/>
      <c r="I40" s="76">
        <v>1</v>
      </c>
      <c r="J40" s="77">
        <f>D40</f>
        <v>2</v>
      </c>
      <c r="K40" s="78"/>
      <c r="L40" s="5"/>
      <c r="M40" s="5"/>
    </row>
    <row r="41" spans="1:13" ht="121.5">
      <c r="A41" s="23" t="s">
        <v>96</v>
      </c>
      <c r="B41" s="23" t="s">
        <v>97</v>
      </c>
      <c r="C41" s="83">
        <v>0.5</v>
      </c>
      <c r="D41" s="84">
        <v>2</v>
      </c>
      <c r="E41" s="85" t="s">
        <v>98</v>
      </c>
      <c r="F41" s="86">
        <v>0.2</v>
      </c>
      <c r="G41" s="87">
        <f t="shared" ref="G41:G48" si="4">D41</f>
        <v>2</v>
      </c>
      <c r="H41" s="88" t="s">
        <v>99</v>
      </c>
      <c r="I41" s="76">
        <v>1</v>
      </c>
      <c r="J41" s="77">
        <f t="shared" ref="J41:J48" si="5">D41</f>
        <v>2</v>
      </c>
      <c r="K41" s="78"/>
      <c r="L41" s="5"/>
      <c r="M41" s="5"/>
    </row>
    <row r="42" spans="1:13">
      <c r="A42" s="23" t="s">
        <v>100</v>
      </c>
      <c r="B42" s="23" t="s">
        <v>101</v>
      </c>
      <c r="C42" s="83">
        <v>1</v>
      </c>
      <c r="D42" s="84">
        <v>2</v>
      </c>
      <c r="E42" s="85"/>
      <c r="F42" s="86">
        <v>1</v>
      </c>
      <c r="G42" s="87">
        <f t="shared" si="4"/>
        <v>2</v>
      </c>
      <c r="H42" s="88"/>
      <c r="I42" s="76">
        <v>1</v>
      </c>
      <c r="J42" s="77">
        <f t="shared" si="5"/>
        <v>2</v>
      </c>
      <c r="K42" s="78"/>
      <c r="L42" s="5"/>
    </row>
    <row r="43" spans="1:13">
      <c r="A43" s="23" t="s">
        <v>102</v>
      </c>
      <c r="B43" s="23" t="s">
        <v>103</v>
      </c>
      <c r="C43" s="83">
        <v>1</v>
      </c>
      <c r="D43" s="84">
        <v>4</v>
      </c>
      <c r="E43" s="85"/>
      <c r="F43" s="86">
        <v>1</v>
      </c>
      <c r="G43" s="87">
        <f t="shared" si="4"/>
        <v>4</v>
      </c>
      <c r="H43" s="88"/>
      <c r="I43" s="76">
        <v>1</v>
      </c>
      <c r="J43" s="77">
        <f t="shared" si="5"/>
        <v>4</v>
      </c>
      <c r="K43" s="78"/>
      <c r="L43" s="5"/>
      <c r="M43" s="5"/>
    </row>
    <row r="44" spans="1:13" ht="152.25">
      <c r="A44" s="23" t="s">
        <v>104</v>
      </c>
      <c r="B44" s="23" t="s">
        <v>105</v>
      </c>
      <c r="C44" s="83">
        <v>1</v>
      </c>
      <c r="D44" s="84">
        <v>6</v>
      </c>
      <c r="E44" s="85"/>
      <c r="F44" s="86">
        <v>0.8</v>
      </c>
      <c r="G44" s="87">
        <f t="shared" si="4"/>
        <v>6</v>
      </c>
      <c r="H44" s="88" t="s">
        <v>106</v>
      </c>
      <c r="I44" s="76">
        <v>0.9</v>
      </c>
      <c r="J44" s="77">
        <f t="shared" si="5"/>
        <v>6</v>
      </c>
      <c r="K44" s="78" t="s">
        <v>107</v>
      </c>
      <c r="L44" s="5"/>
      <c r="M44" s="5"/>
    </row>
    <row r="45" spans="1:13" ht="91.5">
      <c r="A45" s="23" t="s">
        <v>108</v>
      </c>
      <c r="B45" s="23" t="s">
        <v>109</v>
      </c>
      <c r="C45" s="83">
        <v>0.9</v>
      </c>
      <c r="D45" s="84">
        <v>8</v>
      </c>
      <c r="E45" s="85" t="s">
        <v>110</v>
      </c>
      <c r="F45" s="86">
        <v>0.75</v>
      </c>
      <c r="G45" s="87">
        <f t="shared" si="4"/>
        <v>8</v>
      </c>
      <c r="H45" s="88" t="s">
        <v>111</v>
      </c>
      <c r="I45" s="76">
        <v>1</v>
      </c>
      <c r="J45" s="77">
        <f t="shared" si="5"/>
        <v>8</v>
      </c>
      <c r="K45" s="78"/>
      <c r="L45" s="5"/>
      <c r="M45" s="5"/>
    </row>
    <row r="46" spans="1:13" ht="30.75">
      <c r="A46" s="23" t="s">
        <v>112</v>
      </c>
      <c r="B46" s="23" t="s">
        <v>113</v>
      </c>
      <c r="C46" s="83">
        <v>1</v>
      </c>
      <c r="D46" s="84">
        <v>6</v>
      </c>
      <c r="E46" s="85"/>
      <c r="F46" s="86">
        <v>1</v>
      </c>
      <c r="G46" s="87">
        <f t="shared" si="4"/>
        <v>6</v>
      </c>
      <c r="H46" s="88"/>
      <c r="I46" s="76">
        <v>1</v>
      </c>
      <c r="J46" s="77">
        <f t="shared" si="5"/>
        <v>6</v>
      </c>
      <c r="K46" s="78"/>
      <c r="L46" s="5"/>
      <c r="M46" s="5"/>
    </row>
    <row r="47" spans="1:13" ht="76.5">
      <c r="A47" s="23" t="s">
        <v>114</v>
      </c>
      <c r="B47" s="23" t="s">
        <v>115</v>
      </c>
      <c r="C47" s="83">
        <v>0.9</v>
      </c>
      <c r="D47" s="84">
        <v>6</v>
      </c>
      <c r="E47" s="85" t="s">
        <v>116</v>
      </c>
      <c r="F47" s="86">
        <v>1</v>
      </c>
      <c r="G47" s="87">
        <f t="shared" si="4"/>
        <v>6</v>
      </c>
      <c r="H47" s="88"/>
      <c r="I47" s="76">
        <v>1</v>
      </c>
      <c r="J47" s="77">
        <f t="shared" si="5"/>
        <v>6</v>
      </c>
      <c r="K47" s="78"/>
      <c r="L47" s="5"/>
      <c r="M47" s="5"/>
    </row>
    <row r="48" spans="1:13" ht="76.5">
      <c r="A48" s="13" t="s">
        <v>117</v>
      </c>
      <c r="B48" s="23" t="s">
        <v>118</v>
      </c>
      <c r="C48" s="83">
        <v>0.7</v>
      </c>
      <c r="D48" s="84">
        <v>4</v>
      </c>
      <c r="E48" s="85" t="s">
        <v>119</v>
      </c>
      <c r="F48" s="86">
        <v>0.7</v>
      </c>
      <c r="G48" s="87">
        <f t="shared" si="4"/>
        <v>4</v>
      </c>
      <c r="H48" s="88" t="s">
        <v>120</v>
      </c>
      <c r="I48" s="76">
        <v>1</v>
      </c>
      <c r="J48" s="77">
        <f t="shared" si="5"/>
        <v>4</v>
      </c>
      <c r="K48" s="78" t="s">
        <v>121</v>
      </c>
      <c r="L48" s="5"/>
      <c r="M48" s="5"/>
    </row>
    <row r="49" spans="1:17" s="30" customFormat="1" ht="15.75">
      <c r="A49" s="249" t="s">
        <v>26</v>
      </c>
      <c r="B49" s="250"/>
      <c r="C49" s="71">
        <f>SUMPRODUCT(C40:C48,D40:D48)</f>
        <v>35.799999999999997</v>
      </c>
      <c r="D49" s="58">
        <f>SUM(D40:D48)</f>
        <v>40</v>
      </c>
      <c r="E49" s="59"/>
      <c r="F49" s="70">
        <f>SUMPRODUCT(F40:F48,G40:G48)</f>
        <v>34</v>
      </c>
      <c r="G49" s="51">
        <f>SUM(G40:G48)</f>
        <v>40</v>
      </c>
      <c r="H49" s="52"/>
      <c r="I49" s="53">
        <f>SUMPRODUCT(I40:I48,J40:J48)</f>
        <v>39.4</v>
      </c>
      <c r="J49" s="54">
        <f>SUM(J40:J48)</f>
        <v>40</v>
      </c>
      <c r="K49" s="55"/>
      <c r="L49" s="56"/>
      <c r="M49" s="56"/>
      <c r="N49" s="44"/>
      <c r="O49" s="44"/>
      <c r="P49" s="44"/>
      <c r="Q49" s="44"/>
    </row>
    <row r="50" spans="1:17" ht="18.399999999999999" customHeight="1">
      <c r="A50" s="254" t="s">
        <v>122</v>
      </c>
      <c r="B50" s="254"/>
      <c r="C50" s="247" t="s">
        <v>18</v>
      </c>
      <c r="D50" s="248"/>
      <c r="E50" s="46" t="s">
        <v>63</v>
      </c>
      <c r="F50" s="247" t="s">
        <v>18</v>
      </c>
      <c r="G50" s="248"/>
      <c r="H50" s="46" t="s">
        <v>63</v>
      </c>
      <c r="I50" s="247" t="s">
        <v>18</v>
      </c>
      <c r="J50" s="248"/>
      <c r="K50" s="46" t="s">
        <v>63</v>
      </c>
      <c r="L50" s="8"/>
      <c r="M50" s="4"/>
    </row>
    <row r="51" spans="1:17" ht="60.75">
      <c r="A51" s="29" t="s">
        <v>123</v>
      </c>
      <c r="B51" s="29" t="s">
        <v>124</v>
      </c>
      <c r="C51" s="79">
        <v>1</v>
      </c>
      <c r="D51" s="80">
        <v>2</v>
      </c>
      <c r="E51" s="81"/>
      <c r="F51" s="82">
        <v>0</v>
      </c>
      <c r="G51" s="27">
        <v>2</v>
      </c>
      <c r="H51" s="28" t="s">
        <v>125</v>
      </c>
      <c r="I51" s="73">
        <v>1</v>
      </c>
      <c r="J51" s="74">
        <v>2</v>
      </c>
      <c r="K51" s="75"/>
      <c r="L51" s="5"/>
      <c r="M51" s="5"/>
    </row>
    <row r="52" spans="1:17" ht="215.25">
      <c r="A52" s="23" t="s">
        <v>126</v>
      </c>
      <c r="B52" s="23" t="s">
        <v>127</v>
      </c>
      <c r="C52" s="83">
        <v>0</v>
      </c>
      <c r="D52" s="84">
        <v>2</v>
      </c>
      <c r="E52" s="85" t="s">
        <v>128</v>
      </c>
      <c r="F52" s="86">
        <v>1</v>
      </c>
      <c r="G52" s="87">
        <v>2</v>
      </c>
      <c r="H52" s="88"/>
      <c r="I52" s="76">
        <v>1</v>
      </c>
      <c r="J52" s="77">
        <v>2</v>
      </c>
      <c r="K52" s="78"/>
      <c r="L52" s="5"/>
      <c r="M52" s="5"/>
    </row>
    <row r="53" spans="1:17" ht="30.75">
      <c r="A53" s="23" t="s">
        <v>129</v>
      </c>
      <c r="B53" s="23" t="s">
        <v>130</v>
      </c>
      <c r="C53" s="83">
        <v>1</v>
      </c>
      <c r="D53" s="84">
        <v>1</v>
      </c>
      <c r="E53" s="85"/>
      <c r="F53" s="86">
        <v>1</v>
      </c>
      <c r="G53" s="87">
        <v>1</v>
      </c>
      <c r="H53" s="88"/>
      <c r="I53" s="76">
        <v>1</v>
      </c>
      <c r="J53" s="77">
        <v>1</v>
      </c>
      <c r="K53" s="78"/>
      <c r="L53" s="5"/>
      <c r="M53" s="5"/>
    </row>
    <row r="54" spans="1:17" ht="60.75">
      <c r="A54" s="23" t="s">
        <v>131</v>
      </c>
      <c r="B54" s="23" t="s">
        <v>132</v>
      </c>
      <c r="C54" s="83">
        <v>1</v>
      </c>
      <c r="D54" s="84">
        <v>4</v>
      </c>
      <c r="E54" s="85"/>
      <c r="F54" s="86">
        <v>1</v>
      </c>
      <c r="G54" s="87">
        <v>4</v>
      </c>
      <c r="H54" s="88"/>
      <c r="I54" s="76">
        <v>0.5</v>
      </c>
      <c r="J54" s="77">
        <v>4</v>
      </c>
      <c r="K54" s="78" t="s">
        <v>133</v>
      </c>
      <c r="L54" s="5"/>
      <c r="M54" s="5"/>
    </row>
    <row r="55" spans="1:17" ht="30.75">
      <c r="A55" s="23" t="s">
        <v>134</v>
      </c>
      <c r="B55" s="23" t="s">
        <v>135</v>
      </c>
      <c r="C55" s="83">
        <v>0.75</v>
      </c>
      <c r="D55" s="84">
        <v>2</v>
      </c>
      <c r="E55" s="85" t="s">
        <v>136</v>
      </c>
      <c r="F55" s="86">
        <v>0.75</v>
      </c>
      <c r="G55" s="87">
        <v>2</v>
      </c>
      <c r="H55" s="88" t="s">
        <v>137</v>
      </c>
      <c r="I55" s="76">
        <v>1</v>
      </c>
      <c r="J55" s="77">
        <v>2</v>
      </c>
      <c r="K55" s="78"/>
      <c r="L55" s="6"/>
      <c r="M55" s="5"/>
    </row>
    <row r="56" spans="1:17" s="44" customFormat="1" ht="15.75">
      <c r="A56" s="249" t="s">
        <v>26</v>
      </c>
      <c r="B56" s="250"/>
      <c r="C56" s="57">
        <f>SUMPRODUCT(C51:C55,D51:D55)</f>
        <v>8.5</v>
      </c>
      <c r="D56" s="58">
        <f>SUM(D51:D55)</f>
        <v>11</v>
      </c>
      <c r="E56" s="59"/>
      <c r="F56" s="60">
        <f>SUMPRODUCT(F51:F55,G51:G55)</f>
        <v>8.5</v>
      </c>
      <c r="G56" s="61">
        <f>SUM(G51:G55)</f>
        <v>11</v>
      </c>
      <c r="H56" s="62"/>
      <c r="I56" s="53">
        <f>SUMPRODUCT(I51:I55,J51:J55)</f>
        <v>9</v>
      </c>
      <c r="J56" s="54">
        <f>SUM(J51:J55)</f>
        <v>11</v>
      </c>
      <c r="K56" s="55"/>
      <c r="L56" s="56"/>
      <c r="M56" s="56"/>
    </row>
    <row r="57" spans="1:17" ht="18.75" customHeight="1">
      <c r="A57" s="251" t="s">
        <v>2</v>
      </c>
      <c r="B57" s="252"/>
      <c r="C57" s="252"/>
      <c r="D57" s="252"/>
      <c r="E57" s="252"/>
      <c r="F57" s="252"/>
      <c r="G57" s="252"/>
      <c r="H57" s="252"/>
      <c r="I57" s="252"/>
      <c r="J57" s="252"/>
      <c r="K57" s="253"/>
      <c r="L57" s="4"/>
      <c r="M57" s="4"/>
    </row>
    <row r="58" spans="1:17">
      <c r="A58" s="255" t="s">
        <v>138</v>
      </c>
      <c r="B58" s="256"/>
      <c r="C58" s="34">
        <f>C11+C18+C22+C27+C32+C38+C49+C56</f>
        <v>79.199999999999989</v>
      </c>
      <c r="D58" s="25">
        <f>D11+D18+D22+D27+D32+D38+D49+D56</f>
        <v>100</v>
      </c>
      <c r="E58" s="26"/>
      <c r="F58" s="35">
        <f>F11+F18+F22+F27+F32+F38+F49+F56</f>
        <v>74.75</v>
      </c>
      <c r="G58" s="27">
        <f>G11+G18+G22+G27+G32+G38+G49+G56</f>
        <v>100</v>
      </c>
      <c r="H58" s="28"/>
      <c r="I58" s="213">
        <f>I11+I18+I22+I27+I32+I38+I49+I56</f>
        <v>85.4</v>
      </c>
      <c r="J58" s="32">
        <f>J11+J18+J22+J27+J32+J38+J49+J56</f>
        <v>100</v>
      </c>
      <c r="K58" s="33"/>
      <c r="L58" s="6"/>
      <c r="M58" s="5"/>
    </row>
    <row r="59" spans="1:17" s="44" customFormat="1" ht="15.75">
      <c r="A59" s="257" t="s">
        <v>139</v>
      </c>
      <c r="B59" s="258"/>
      <c r="C59" s="259">
        <f>C58/D58</f>
        <v>0.79199999999999993</v>
      </c>
      <c r="D59" s="260"/>
      <c r="E59" s="261"/>
      <c r="F59" s="262">
        <f>F58/G58</f>
        <v>0.74750000000000005</v>
      </c>
      <c r="G59" s="263"/>
      <c r="H59" s="264"/>
      <c r="I59" s="265">
        <f>I58/J58</f>
        <v>0.85400000000000009</v>
      </c>
      <c r="J59" s="266"/>
      <c r="K59" s="267"/>
      <c r="L59" s="72"/>
      <c r="M59" s="72"/>
    </row>
  </sheetData>
  <mergeCells count="51">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58:B58"/>
    <mergeCell ref="A59:B59"/>
    <mergeCell ref="C59:E59"/>
    <mergeCell ref="F59:H59"/>
    <mergeCell ref="I59:K59"/>
    <mergeCell ref="A57:K57"/>
    <mergeCell ref="C39:D39"/>
    <mergeCell ref="F39:G39"/>
    <mergeCell ref="I39:J39"/>
    <mergeCell ref="A50:B50"/>
    <mergeCell ref="C50:D50"/>
    <mergeCell ref="F50:G50"/>
    <mergeCell ref="I50:J50"/>
    <mergeCell ref="A49:B49"/>
    <mergeCell ref="C33:D33"/>
    <mergeCell ref="F33:G33"/>
    <mergeCell ref="A38:B38"/>
    <mergeCell ref="A32:B32"/>
    <mergeCell ref="A56:B56"/>
  </mergeCells>
  <dataValidations count="2">
    <dataValidation type="decimal" allowBlank="1" showInputMessage="1" showErrorMessage="1" sqref="L18 L22 L27 L32 L38 L49 L11 C9:C10 F9:F10 I9:I10 C24:C26 F24:F26 I24:I26 C34:C37 F34:F37 I34:I37 C51:C55 F51:F55 I51:I55 I13:I17 F13:F17 C13:C17 I20:I21 F20:F21 C20:C21 I29:I31 F29:F31 C29:C31 I40:I48 F40:F48 C40:C48"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7"/>
  <sheetViews>
    <sheetView tabSelected="1" topLeftCell="A20" workbookViewId="0">
      <selection activeCell="F43" sqref="F43"/>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54.85546875" style="37" customWidth="1"/>
    <col min="8" max="16384" width="9.140625" style="37"/>
  </cols>
  <sheetData>
    <row r="2" spans="1:7" ht="18.75">
      <c r="A2" s="288" t="s">
        <v>11</v>
      </c>
      <c r="B2" s="288"/>
      <c r="C2" s="288"/>
      <c r="D2" s="288"/>
      <c r="E2" s="288"/>
      <c r="F2" s="288"/>
      <c r="G2" s="288"/>
    </row>
    <row r="3" spans="1:7">
      <c r="A3" s="38"/>
      <c r="B3" s="38"/>
      <c r="C3" s="39"/>
      <c r="D3" s="39"/>
      <c r="E3" s="38"/>
      <c r="F3" s="38"/>
      <c r="G3" s="39"/>
    </row>
    <row r="4" spans="1:7" ht="18.75">
      <c r="A4" s="36" t="s">
        <v>140</v>
      </c>
      <c r="B4" s="36"/>
      <c r="C4" s="36"/>
      <c r="D4" s="36"/>
      <c r="E4" s="36"/>
      <c r="F4" s="36"/>
      <c r="G4" s="36"/>
    </row>
    <row r="5" spans="1:7" ht="15.75" thickBot="1"/>
    <row r="6" spans="1:7" ht="23.25">
      <c r="A6" s="292" t="s">
        <v>7</v>
      </c>
      <c r="B6" s="293"/>
      <c r="C6" s="293"/>
      <c r="D6" s="293"/>
      <c r="E6" s="293"/>
      <c r="F6" s="293"/>
      <c r="G6" s="294"/>
    </row>
    <row r="7" spans="1:7">
      <c r="A7" s="130" t="s">
        <v>141</v>
      </c>
      <c r="B7" s="131" t="s">
        <v>15</v>
      </c>
      <c r="C7" s="131" t="s">
        <v>142</v>
      </c>
      <c r="D7" s="131" t="s">
        <v>4</v>
      </c>
      <c r="E7" s="131" t="s">
        <v>143</v>
      </c>
      <c r="F7" s="131" t="s">
        <v>18</v>
      </c>
      <c r="G7" s="132" t="s">
        <v>16</v>
      </c>
    </row>
    <row r="8" spans="1:7">
      <c r="A8" s="133" t="s">
        <v>144</v>
      </c>
      <c r="B8" s="134">
        <v>1</v>
      </c>
      <c r="C8" s="134">
        <v>1</v>
      </c>
      <c r="D8" s="134">
        <v>4</v>
      </c>
      <c r="E8" s="134">
        <f t="shared" ref="E8:E14" si="0">B8*C8*D8</f>
        <v>4</v>
      </c>
      <c r="F8" s="134"/>
      <c r="G8" s="135"/>
    </row>
    <row r="9" spans="1:7">
      <c r="A9" s="136" t="s">
        <v>145</v>
      </c>
      <c r="B9" s="137">
        <v>1</v>
      </c>
      <c r="C9" s="137">
        <v>1</v>
      </c>
      <c r="D9" s="137">
        <v>12</v>
      </c>
      <c r="E9" s="137">
        <f t="shared" si="0"/>
        <v>12</v>
      </c>
      <c r="F9" s="137"/>
      <c r="G9" s="138"/>
    </row>
    <row r="10" spans="1:7">
      <c r="A10" s="133" t="s">
        <v>146</v>
      </c>
      <c r="B10" s="134">
        <v>1</v>
      </c>
      <c r="C10" s="134">
        <v>1</v>
      </c>
      <c r="D10" s="134">
        <v>10</v>
      </c>
      <c r="E10" s="134">
        <f t="shared" si="0"/>
        <v>10</v>
      </c>
      <c r="F10" s="134"/>
      <c r="G10" s="135"/>
    </row>
    <row r="11" spans="1:7" ht="45.75">
      <c r="A11" s="136" t="s">
        <v>147</v>
      </c>
      <c r="B11" s="137">
        <v>1</v>
      </c>
      <c r="C11" s="137">
        <v>0.75</v>
      </c>
      <c r="D11" s="137">
        <v>16</v>
      </c>
      <c r="E11" s="137">
        <f t="shared" si="0"/>
        <v>12</v>
      </c>
      <c r="F11" s="137"/>
      <c r="G11" s="218" t="s">
        <v>148</v>
      </c>
    </row>
    <row r="12" spans="1:7">
      <c r="A12" s="133" t="s">
        <v>149</v>
      </c>
      <c r="B12" s="134">
        <v>1</v>
      </c>
      <c r="C12" s="134">
        <v>1</v>
      </c>
      <c r="D12" s="134">
        <v>20</v>
      </c>
      <c r="E12" s="134">
        <f t="shared" si="0"/>
        <v>20</v>
      </c>
      <c r="F12" s="134"/>
      <c r="G12" s="135"/>
    </row>
    <row r="13" spans="1:7" ht="60.75">
      <c r="A13" s="133" t="s">
        <v>150</v>
      </c>
      <c r="B13" s="134">
        <v>1</v>
      </c>
      <c r="C13" s="134">
        <v>0</v>
      </c>
      <c r="D13" s="134">
        <v>12</v>
      </c>
      <c r="E13" s="134">
        <f t="shared" si="0"/>
        <v>0</v>
      </c>
      <c r="F13" s="134"/>
      <c r="G13" s="220" t="s">
        <v>151</v>
      </c>
    </row>
    <row r="14" spans="1:7" ht="45.75">
      <c r="A14" s="136" t="s">
        <v>152</v>
      </c>
      <c r="B14" s="137">
        <v>0.85</v>
      </c>
      <c r="C14" s="137">
        <v>0.75</v>
      </c>
      <c r="D14" s="137">
        <v>26</v>
      </c>
      <c r="E14" s="137">
        <f t="shared" si="0"/>
        <v>16.574999999999999</v>
      </c>
      <c r="F14" s="137"/>
      <c r="G14" s="217" t="s">
        <v>153</v>
      </c>
    </row>
    <row r="15" spans="1:7">
      <c r="A15" s="139" t="s">
        <v>154</v>
      </c>
      <c r="B15" s="295"/>
      <c r="C15" s="295"/>
      <c r="D15" s="140">
        <f>SUM(D8:D14)</f>
        <v>100</v>
      </c>
      <c r="E15" s="141">
        <f>(SUM(E8:E14)+E17+E18)/D15</f>
        <v>0.74575000000000002</v>
      </c>
      <c r="F15" s="141"/>
      <c r="G15" s="142"/>
    </row>
    <row r="16" spans="1:7">
      <c r="A16" s="143" t="s">
        <v>155</v>
      </c>
      <c r="B16" s="144" t="s">
        <v>15</v>
      </c>
      <c r="C16" s="144"/>
      <c r="D16" s="144" t="s">
        <v>4</v>
      </c>
      <c r="E16" s="145" t="s">
        <v>143</v>
      </c>
      <c r="F16" s="145"/>
      <c r="G16" s="146" t="s">
        <v>16</v>
      </c>
    </row>
    <row r="17" spans="1:7">
      <c r="A17" s="147" t="s">
        <v>156</v>
      </c>
      <c r="B17" s="148">
        <v>0</v>
      </c>
      <c r="C17" s="148"/>
      <c r="D17" s="149">
        <v>-10</v>
      </c>
      <c r="E17" s="148">
        <f>B17*D17</f>
        <v>0</v>
      </c>
      <c r="F17" s="148"/>
      <c r="G17" s="150"/>
    </row>
    <row r="18" spans="1:7">
      <c r="A18" s="151" t="s">
        <v>157</v>
      </c>
      <c r="B18" s="152">
        <v>0</v>
      </c>
      <c r="C18" s="152"/>
      <c r="D18" s="153">
        <v>-15</v>
      </c>
      <c r="E18" s="152">
        <f>B18*D18</f>
        <v>0</v>
      </c>
      <c r="F18" s="152"/>
      <c r="G18" s="154"/>
    </row>
    <row r="19" spans="1:7" ht="23.25">
      <c r="A19" s="296" t="s">
        <v>8</v>
      </c>
      <c r="B19" s="297"/>
      <c r="C19" s="297"/>
      <c r="D19" s="297"/>
      <c r="E19" s="297"/>
      <c r="F19" s="297"/>
      <c r="G19" s="298"/>
    </row>
    <row r="20" spans="1:7">
      <c r="A20" s="155" t="s">
        <v>141</v>
      </c>
      <c r="B20" s="156" t="s">
        <v>15</v>
      </c>
      <c r="C20" s="156" t="s">
        <v>142</v>
      </c>
      <c r="D20" s="156" t="s">
        <v>4</v>
      </c>
      <c r="E20" s="156" t="s">
        <v>143</v>
      </c>
      <c r="F20" s="156" t="s">
        <v>18</v>
      </c>
      <c r="G20" s="157" t="s">
        <v>16</v>
      </c>
    </row>
    <row r="21" spans="1:7">
      <c r="A21" s="158" t="s">
        <v>158</v>
      </c>
      <c r="B21" s="159">
        <v>1</v>
      </c>
      <c r="C21" s="159">
        <v>1</v>
      </c>
      <c r="D21" s="159">
        <v>26</v>
      </c>
      <c r="E21" s="159">
        <f>B21*C21*D21</f>
        <v>26</v>
      </c>
      <c r="F21" s="159"/>
      <c r="G21" s="160"/>
    </row>
    <row r="22" spans="1:7">
      <c r="A22" s="161" t="s">
        <v>159</v>
      </c>
      <c r="B22" s="162">
        <v>1</v>
      </c>
      <c r="C22" s="162">
        <v>1</v>
      </c>
      <c r="D22" s="162">
        <v>14</v>
      </c>
      <c r="E22" s="162">
        <f t="shared" ref="E22:E28" si="1">B22*C22*D22</f>
        <v>14</v>
      </c>
      <c r="F22" s="162"/>
      <c r="G22" s="163"/>
    </row>
    <row r="23" spans="1:7">
      <c r="A23" s="158" t="s">
        <v>160</v>
      </c>
      <c r="B23" s="159">
        <v>1</v>
      </c>
      <c r="C23" s="159">
        <v>1</v>
      </c>
      <c r="D23" s="159">
        <v>26</v>
      </c>
      <c r="E23" s="159">
        <f t="shared" si="1"/>
        <v>26</v>
      </c>
      <c r="F23" s="159"/>
      <c r="G23" s="160"/>
    </row>
    <row r="24" spans="1:7">
      <c r="A24" s="161" t="s">
        <v>161</v>
      </c>
      <c r="B24" s="162">
        <v>1</v>
      </c>
      <c r="C24" s="162">
        <v>1</v>
      </c>
      <c r="D24" s="162">
        <v>12</v>
      </c>
      <c r="E24" s="162">
        <f t="shared" si="1"/>
        <v>12</v>
      </c>
      <c r="F24" s="162"/>
      <c r="G24" s="163"/>
    </row>
    <row r="25" spans="1:7">
      <c r="A25" s="158" t="s">
        <v>162</v>
      </c>
      <c r="B25" s="159">
        <v>1</v>
      </c>
      <c r="C25" s="159">
        <v>1</v>
      </c>
      <c r="D25" s="159">
        <v>8</v>
      </c>
      <c r="E25" s="159">
        <f t="shared" si="1"/>
        <v>8</v>
      </c>
      <c r="F25" s="159"/>
      <c r="G25" s="160"/>
    </row>
    <row r="26" spans="1:7">
      <c r="A26" s="161" t="s">
        <v>163</v>
      </c>
      <c r="B26" s="162">
        <v>1</v>
      </c>
      <c r="C26" s="162">
        <v>1</v>
      </c>
      <c r="D26" s="162">
        <v>6</v>
      </c>
      <c r="E26" s="162">
        <f t="shared" si="1"/>
        <v>6</v>
      </c>
      <c r="F26" s="162"/>
      <c r="G26" s="163"/>
    </row>
    <row r="27" spans="1:7" ht="30.75">
      <c r="A27" s="215" t="s">
        <v>164</v>
      </c>
      <c r="B27" s="215">
        <v>0.8</v>
      </c>
      <c r="C27" s="215">
        <v>1</v>
      </c>
      <c r="D27" s="215">
        <v>8</v>
      </c>
      <c r="E27" s="162">
        <f t="shared" si="1"/>
        <v>6.4</v>
      </c>
      <c r="F27" s="215"/>
      <c r="G27" s="215" t="s">
        <v>165</v>
      </c>
    </row>
    <row r="28" spans="1:7">
      <c r="A28" s="164" t="s">
        <v>154</v>
      </c>
      <c r="B28" s="165"/>
      <c r="C28" s="165"/>
      <c r="D28" s="165">
        <f>SUM(D21:D27)</f>
        <v>100</v>
      </c>
      <c r="E28" s="166">
        <f>(SUM(E21:E27) + E30+E31+E32)/D28</f>
        <v>0.9840000000000001</v>
      </c>
      <c r="F28" s="166"/>
      <c r="G28" s="167"/>
    </row>
    <row r="29" spans="1:7">
      <c r="A29" s="168" t="s">
        <v>155</v>
      </c>
      <c r="B29" s="169" t="s">
        <v>15</v>
      </c>
      <c r="C29" s="169"/>
      <c r="D29" s="169" t="s">
        <v>4</v>
      </c>
      <c r="E29" s="170" t="s">
        <v>143</v>
      </c>
      <c r="F29" s="170"/>
      <c r="G29" s="171" t="s">
        <v>16</v>
      </c>
    </row>
    <row r="30" spans="1:7">
      <c r="A30" s="172" t="s">
        <v>156</v>
      </c>
      <c r="B30" s="173">
        <v>0</v>
      </c>
      <c r="C30" s="173"/>
      <c r="D30" s="174">
        <v>-10</v>
      </c>
      <c r="E30" s="173">
        <f>B30*D30</f>
        <v>0</v>
      </c>
      <c r="F30" s="173"/>
      <c r="G30" s="175"/>
    </row>
    <row r="31" spans="1:7">
      <c r="A31" s="176" t="s">
        <v>166</v>
      </c>
      <c r="B31" s="177">
        <v>0</v>
      </c>
      <c r="C31" s="177"/>
      <c r="D31" s="178">
        <v>-15</v>
      </c>
      <c r="E31" s="177">
        <f>B31*D31</f>
        <v>0</v>
      </c>
      <c r="F31" s="177"/>
      <c r="G31" s="179"/>
    </row>
    <row r="32" spans="1:7">
      <c r="A32" s="180" t="s">
        <v>167</v>
      </c>
      <c r="B32" s="181">
        <v>0</v>
      </c>
      <c r="C32" s="181"/>
      <c r="D32" s="182">
        <v>-5</v>
      </c>
      <c r="E32" s="181">
        <f>B32*D32</f>
        <v>0</v>
      </c>
      <c r="F32" s="181"/>
      <c r="G32" s="183"/>
    </row>
    <row r="33" spans="1:7" ht="23.25">
      <c r="A33" s="289" t="s">
        <v>9</v>
      </c>
      <c r="B33" s="290"/>
      <c r="C33" s="290"/>
      <c r="D33" s="290"/>
      <c r="E33" s="290"/>
      <c r="F33" s="290"/>
      <c r="G33" s="291"/>
    </row>
    <row r="34" spans="1:7">
      <c r="A34" s="184" t="s">
        <v>141</v>
      </c>
      <c r="B34" s="185" t="s">
        <v>15</v>
      </c>
      <c r="C34" s="185" t="s">
        <v>142</v>
      </c>
      <c r="D34" s="185" t="s">
        <v>4</v>
      </c>
      <c r="E34" s="185" t="s">
        <v>143</v>
      </c>
      <c r="F34" s="185" t="s">
        <v>18</v>
      </c>
      <c r="G34" s="186" t="s">
        <v>16</v>
      </c>
    </row>
    <row r="35" spans="1:7" ht="30.75">
      <c r="A35" s="187" t="s">
        <v>168</v>
      </c>
      <c r="B35" s="188">
        <v>1</v>
      </c>
      <c r="C35" s="188">
        <v>1</v>
      </c>
      <c r="D35" s="188">
        <v>24</v>
      </c>
      <c r="E35" s="188">
        <f t="shared" ref="E35:E42" si="2">B35*C35*D35</f>
        <v>24</v>
      </c>
      <c r="F35" s="300" t="s">
        <v>169</v>
      </c>
      <c r="G35" s="189"/>
    </row>
    <row r="36" spans="1:7" ht="30.75">
      <c r="A36" s="190" t="s">
        <v>170</v>
      </c>
      <c r="B36" s="191">
        <v>0.8</v>
      </c>
      <c r="C36" s="191">
        <v>1</v>
      </c>
      <c r="D36" s="191">
        <v>6</v>
      </c>
      <c r="E36" s="191">
        <f t="shared" si="2"/>
        <v>4.8000000000000007</v>
      </c>
      <c r="F36" s="301" t="s">
        <v>169</v>
      </c>
      <c r="G36" s="192" t="s">
        <v>171</v>
      </c>
    </row>
    <row r="37" spans="1:7" ht="30.75">
      <c r="A37" s="187" t="s">
        <v>172</v>
      </c>
      <c r="B37" s="188">
        <v>0.9</v>
      </c>
      <c r="C37" s="188">
        <v>1</v>
      </c>
      <c r="D37" s="188">
        <v>6</v>
      </c>
      <c r="E37" s="188">
        <f t="shared" si="2"/>
        <v>5.4</v>
      </c>
      <c r="F37" s="300" t="s">
        <v>169</v>
      </c>
      <c r="G37" s="189" t="s">
        <v>173</v>
      </c>
    </row>
    <row r="38" spans="1:7" ht="30.75">
      <c r="A38" s="190" t="s">
        <v>174</v>
      </c>
      <c r="B38" s="191">
        <v>1</v>
      </c>
      <c r="C38" s="191">
        <v>1</v>
      </c>
      <c r="D38" s="191">
        <v>12</v>
      </c>
      <c r="E38" s="191">
        <f t="shared" si="2"/>
        <v>12</v>
      </c>
      <c r="F38" s="301" t="s">
        <v>169</v>
      </c>
      <c r="G38" s="192"/>
    </row>
    <row r="39" spans="1:7" ht="30.75">
      <c r="A39" s="187" t="s">
        <v>175</v>
      </c>
      <c r="B39" s="188">
        <v>1</v>
      </c>
      <c r="C39" s="188">
        <v>1</v>
      </c>
      <c r="D39" s="188">
        <v>12</v>
      </c>
      <c r="E39" s="188">
        <f t="shared" si="2"/>
        <v>12</v>
      </c>
      <c r="F39" s="300" t="s">
        <v>169</v>
      </c>
      <c r="G39" s="189"/>
    </row>
    <row r="40" spans="1:7" ht="30.75">
      <c r="A40" s="190" t="s">
        <v>176</v>
      </c>
      <c r="B40" s="191">
        <v>1</v>
      </c>
      <c r="C40" s="191">
        <v>1</v>
      </c>
      <c r="D40" s="191">
        <v>14</v>
      </c>
      <c r="E40" s="191">
        <f t="shared" si="2"/>
        <v>14</v>
      </c>
      <c r="F40" s="301" t="s">
        <v>169</v>
      </c>
      <c r="G40" s="192"/>
    </row>
    <row r="41" spans="1:7" ht="30.75">
      <c r="A41" s="187" t="s">
        <v>177</v>
      </c>
      <c r="B41" s="188">
        <v>1</v>
      </c>
      <c r="C41" s="188">
        <v>1</v>
      </c>
      <c r="D41" s="188">
        <v>6</v>
      </c>
      <c r="E41" s="188">
        <f t="shared" si="2"/>
        <v>6</v>
      </c>
      <c r="F41" s="300" t="s">
        <v>169</v>
      </c>
      <c r="G41" s="189"/>
    </row>
    <row r="42" spans="1:7" ht="30.75">
      <c r="A42" s="216" t="s">
        <v>178</v>
      </c>
      <c r="B42" s="216">
        <v>1</v>
      </c>
      <c r="C42" s="216">
        <v>1</v>
      </c>
      <c r="D42" s="216">
        <v>20</v>
      </c>
      <c r="E42" s="188">
        <f t="shared" si="2"/>
        <v>20</v>
      </c>
      <c r="F42" s="302" t="s">
        <v>169</v>
      </c>
      <c r="G42" s="216"/>
    </row>
    <row r="43" spans="1:7">
      <c r="A43" s="193" t="s">
        <v>154</v>
      </c>
      <c r="B43" s="194"/>
      <c r="C43" s="194"/>
      <c r="D43" s="194">
        <f>SUM(D35:D42)</f>
        <v>100</v>
      </c>
      <c r="E43" s="195">
        <f>(SUM(E35:E42) +E45+E46+E47)/D43</f>
        <v>0.98199999999999998</v>
      </c>
      <c r="F43" s="195"/>
      <c r="G43" s="196"/>
    </row>
    <row r="44" spans="1:7">
      <c r="A44" s="197" t="s">
        <v>155</v>
      </c>
      <c r="B44" s="198" t="s">
        <v>15</v>
      </c>
      <c r="C44" s="198"/>
      <c r="D44" s="198" t="s">
        <v>4</v>
      </c>
      <c r="E44" s="199" t="s">
        <v>143</v>
      </c>
      <c r="F44" s="199"/>
      <c r="G44" s="200" t="s">
        <v>16</v>
      </c>
    </row>
    <row r="45" spans="1:7">
      <c r="A45" s="201" t="s">
        <v>156</v>
      </c>
      <c r="B45" s="202">
        <v>0</v>
      </c>
      <c r="C45" s="202"/>
      <c r="D45" s="203">
        <v>-10</v>
      </c>
      <c r="E45" s="202">
        <f>B45*D45</f>
        <v>0</v>
      </c>
      <c r="F45" s="202"/>
      <c r="G45" s="204"/>
    </row>
    <row r="46" spans="1:7">
      <c r="A46" s="205" t="s">
        <v>179</v>
      </c>
      <c r="B46" s="206">
        <v>0</v>
      </c>
      <c r="C46" s="206"/>
      <c r="D46" s="207">
        <v>-15</v>
      </c>
      <c r="E46" s="206">
        <f>B46*D46</f>
        <v>0</v>
      </c>
      <c r="F46" s="206"/>
      <c r="G46" s="208"/>
    </row>
    <row r="47" spans="1:7">
      <c r="A47" s="209" t="s">
        <v>167</v>
      </c>
      <c r="B47" s="210">
        <v>0</v>
      </c>
      <c r="C47" s="210"/>
      <c r="D47" s="211">
        <v>-5</v>
      </c>
      <c r="E47" s="210">
        <f>B47*D47</f>
        <v>0</v>
      </c>
      <c r="F47" s="210"/>
      <c r="G47" s="212"/>
    </row>
  </sheetData>
  <mergeCells count="5">
    <mergeCell ref="A2:G2"/>
    <mergeCell ref="A33:G33"/>
    <mergeCell ref="A6:G6"/>
    <mergeCell ref="B15:C15"/>
    <mergeCell ref="A19:G19"/>
  </mergeCells>
  <dataValidations count="3">
    <dataValidation type="decimal" allowBlank="1" showInputMessage="1" showErrorMessage="1" sqref="E18:F18 B30:B32 B17:B18 B8:B15 B35:B42 B45:B47 B21:B27" xr:uid="{CC44C972-8B8F-4678-BAEB-D51FFB0200E2}">
      <formula1>0</formula1>
      <formula2>1</formula2>
    </dataValidation>
    <dataValidation type="list" allowBlank="1" showInputMessage="1" showErrorMessage="1" sqref="C17 C8:C14 C35:C42" xr:uid="{DCFB5783-098F-4837-84E1-A329359B138C}">
      <formula1>"0,0.25,0.50,0.75,1"</formula1>
    </dataValidation>
    <dataValidation type="whole" allowBlank="1" showInputMessage="1" showErrorMessage="1" sqref="E46:F46 E31:F31" xr:uid="{301E7E41-CD71-4A91-B881-91EF87706901}">
      <formula1>0</formula1>
      <formula2>1</formula2>
    </dataValidation>
  </dataValidation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15D03-DC48-4E2A-BCCA-172B981F08B0}">
  <dimension ref="A1:G18"/>
  <sheetViews>
    <sheetView topLeftCell="C7" workbookViewId="0">
      <selection activeCell="G9" sqref="G9"/>
    </sheetView>
  </sheetViews>
  <sheetFormatPr defaultRowHeight="15"/>
  <cols>
    <col min="1" max="1" width="29.28515625" customWidth="1"/>
    <col min="2" max="2" width="88.85546875" customWidth="1"/>
    <col min="3" max="3" width="48.28515625" customWidth="1"/>
    <col min="5" max="5" width="44.140625" customWidth="1"/>
    <col min="6" max="6" width="51.85546875" customWidth="1"/>
    <col min="7" max="7" width="54.85546875" customWidth="1"/>
  </cols>
  <sheetData>
    <row r="1" spans="1:7" ht="15" customHeight="1">
      <c r="A1" s="299" t="s">
        <v>180</v>
      </c>
      <c r="B1" s="299"/>
      <c r="E1" s="299" t="s">
        <v>181</v>
      </c>
      <c r="F1" s="299"/>
    </row>
    <row r="2" spans="1:7" ht="15" customHeight="1">
      <c r="B2" s="221" t="s">
        <v>8</v>
      </c>
      <c r="C2" s="221" t="s">
        <v>9</v>
      </c>
      <c r="D2" s="221"/>
      <c r="E2" s="221"/>
      <c r="F2" s="221" t="s">
        <v>8</v>
      </c>
      <c r="G2" s="221" t="s">
        <v>9</v>
      </c>
    </row>
    <row r="3" spans="1:7" ht="15.75" customHeight="1">
      <c r="A3" s="222" t="s">
        <v>182</v>
      </c>
      <c r="B3" s="223" t="s">
        <v>183</v>
      </c>
      <c r="E3" s="222" t="s">
        <v>182</v>
      </c>
      <c r="F3" s="223"/>
    </row>
    <row r="4" spans="1:7" ht="15.75" customHeight="1">
      <c r="A4" s="224" t="s">
        <v>184</v>
      </c>
      <c r="B4" s="225">
        <v>1</v>
      </c>
      <c r="C4" s="225">
        <v>0.75</v>
      </c>
      <c r="E4" s="224" t="s">
        <v>184</v>
      </c>
      <c r="F4" s="225">
        <v>1</v>
      </c>
      <c r="G4" s="225">
        <v>1</v>
      </c>
    </row>
    <row r="5" spans="1:7" ht="16.5">
      <c r="A5" s="222"/>
      <c r="B5" s="235" t="s">
        <v>185</v>
      </c>
      <c r="C5" t="s">
        <v>186</v>
      </c>
      <c r="E5" s="222" t="s">
        <v>187</v>
      </c>
      <c r="F5" s="226" t="s">
        <v>188</v>
      </c>
      <c r="G5" t="s">
        <v>188</v>
      </c>
    </row>
    <row r="6" spans="1:7" ht="16.5">
      <c r="A6" s="224" t="s">
        <v>189</v>
      </c>
      <c r="B6" s="225">
        <v>3</v>
      </c>
      <c r="C6" s="225">
        <v>2.75</v>
      </c>
      <c r="E6" s="240" t="s">
        <v>190</v>
      </c>
      <c r="F6" s="241">
        <v>5.5</v>
      </c>
      <c r="G6" s="241">
        <v>7</v>
      </c>
    </row>
    <row r="7" spans="1:7" ht="339.75">
      <c r="A7" s="222"/>
      <c r="B7" s="236" t="s">
        <v>191</v>
      </c>
      <c r="C7" s="236" t="s">
        <v>192</v>
      </c>
      <c r="E7" s="242"/>
      <c r="F7" s="223" t="s">
        <v>193</v>
      </c>
      <c r="G7" s="238"/>
    </row>
    <row r="8" spans="1:7" ht="16.5">
      <c r="A8" s="224" t="s">
        <v>194</v>
      </c>
      <c r="B8" s="225">
        <v>2</v>
      </c>
      <c r="C8" s="225">
        <v>1.75</v>
      </c>
      <c r="E8" s="240" t="s">
        <v>195</v>
      </c>
      <c r="F8" s="241">
        <v>10</v>
      </c>
      <c r="G8" s="241">
        <v>10.5</v>
      </c>
    </row>
    <row r="9" spans="1:7" ht="324">
      <c r="A9" s="222"/>
      <c r="B9" s="227" t="s">
        <v>196</v>
      </c>
      <c r="C9" s="227" t="s">
        <v>197</v>
      </c>
      <c r="E9" s="243"/>
      <c r="F9" s="227" t="s">
        <v>198</v>
      </c>
      <c r="G9" s="244" t="s">
        <v>199</v>
      </c>
    </row>
    <row r="10" spans="1:7" ht="16.5">
      <c r="A10" s="224" t="s">
        <v>200</v>
      </c>
      <c r="B10" s="225">
        <v>5</v>
      </c>
      <c r="C10" s="225">
        <v>4.75</v>
      </c>
      <c r="E10" s="238"/>
      <c r="F10" s="238"/>
      <c r="G10" s="238"/>
    </row>
    <row r="11" spans="1:7" ht="81">
      <c r="A11" s="222"/>
      <c r="B11" s="229" t="s">
        <v>201</v>
      </c>
      <c r="C11" s="227" t="s">
        <v>197</v>
      </c>
      <c r="E11" s="238"/>
      <c r="F11" s="238"/>
      <c r="G11" s="238"/>
    </row>
    <row r="12" spans="1:7" ht="16.5">
      <c r="A12" s="224" t="s">
        <v>202</v>
      </c>
      <c r="B12" s="237">
        <v>1</v>
      </c>
      <c r="C12" s="225">
        <v>0.75</v>
      </c>
      <c r="E12" s="238"/>
      <c r="F12" s="238"/>
      <c r="G12" s="238"/>
    </row>
    <row r="13" spans="1:7" ht="106.5">
      <c r="A13" s="228"/>
      <c r="B13" s="238" t="s">
        <v>203</v>
      </c>
      <c r="C13" s="227" t="s">
        <v>197</v>
      </c>
      <c r="E13" s="238"/>
      <c r="F13" s="238"/>
      <c r="G13" s="238"/>
    </row>
    <row r="14" spans="1:7" ht="16.5">
      <c r="A14" s="230" t="s">
        <v>204</v>
      </c>
      <c r="B14" s="225">
        <v>0.75</v>
      </c>
      <c r="C14" s="225">
        <v>0.75</v>
      </c>
      <c r="E14" s="245" t="s">
        <v>204</v>
      </c>
      <c r="F14" s="246">
        <v>0.75</v>
      </c>
      <c r="G14" s="241">
        <v>0.75</v>
      </c>
    </row>
    <row r="15" spans="1:7" ht="72">
      <c r="A15" s="222"/>
      <c r="B15" s="239" t="s">
        <v>205</v>
      </c>
      <c r="C15" s="227" t="s">
        <v>197</v>
      </c>
      <c r="E15" s="242"/>
      <c r="F15" s="227" t="s">
        <v>206</v>
      </c>
      <c r="G15" s="238" t="s">
        <v>207</v>
      </c>
    </row>
    <row r="16" spans="1:7" ht="16.5">
      <c r="A16" s="231" t="s">
        <v>208</v>
      </c>
      <c r="B16" s="232">
        <f t="shared" ref="B16" si="0">SUM(B4,B6,B8,B10,B12)</f>
        <v>12</v>
      </c>
      <c r="C16" s="232">
        <f>SUM(C4,C6,C8,C10,C12)</f>
        <v>10.75</v>
      </c>
      <c r="E16" s="231" t="s">
        <v>208</v>
      </c>
      <c r="F16" s="232">
        <f>SUM(F4,F6,F8)</f>
        <v>16.5</v>
      </c>
      <c r="G16" s="232">
        <f>SUM(G4,G6,G8)</f>
        <v>18.5</v>
      </c>
    </row>
    <row r="17" spans="1:7" ht="16.5">
      <c r="A17" s="231" t="s">
        <v>209</v>
      </c>
      <c r="B17" s="232">
        <f t="shared" ref="B17" si="1">B14</f>
        <v>0.75</v>
      </c>
      <c r="C17" s="232">
        <f>C14</f>
        <v>0.75</v>
      </c>
      <c r="E17" s="231" t="s">
        <v>209</v>
      </c>
      <c r="F17" s="232">
        <f>F14</f>
        <v>0.75</v>
      </c>
      <c r="G17" s="232">
        <f>G14</f>
        <v>0.75</v>
      </c>
    </row>
    <row r="18" spans="1:7" ht="16.5">
      <c r="A18" s="233" t="s">
        <v>210</v>
      </c>
      <c r="B18" s="234">
        <f t="shared" ref="B18" si="2">B16/20*0.9+B17*0.1</f>
        <v>0.61499999999999999</v>
      </c>
      <c r="C18" s="234">
        <f>C16/20*0.9+C17*0.1</f>
        <v>0.55875000000000008</v>
      </c>
      <c r="E18" s="233" t="s">
        <v>210</v>
      </c>
      <c r="F18" s="234">
        <f>F16/20*0.9+F17*0.1</f>
        <v>0.81749999999999989</v>
      </c>
      <c r="G18" s="234">
        <f>G16/20*0.9+G17*0.1</f>
        <v>0.90749999999999997</v>
      </c>
    </row>
  </sheetData>
  <mergeCells count="2">
    <mergeCell ref="A1:B1"/>
    <mergeCell ref="E1:F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F1A1E89-A0AE-4DED-85B2-2445C39C0F55}"/>
</file>

<file path=customXml/itemProps2.xml><?xml version="1.0" encoding="utf-8"?>
<ds:datastoreItem xmlns:ds="http://schemas.openxmlformats.org/officeDocument/2006/customXml" ds:itemID="{CD1971BE-1E76-44E5-BF52-2DB1BB889C58}"/>
</file>

<file path=customXml/itemProps3.xml><?xml version="1.0" encoding="utf-8"?>
<ds:datastoreItem xmlns:ds="http://schemas.openxmlformats.org/officeDocument/2006/customXml" ds:itemID="{4F62C71A-5318-410B-8440-006B735235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Utilisateur invité</cp:lastModifiedBy>
  <cp:revision>1</cp:revision>
  <dcterms:created xsi:type="dcterms:W3CDTF">2006-09-16T00:00:00Z</dcterms:created>
  <dcterms:modified xsi:type="dcterms:W3CDTF">2023-05-08T18:22:49Z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