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leice.santos\Desktop\"/>
    </mc:Choice>
  </mc:AlternateContent>
  <xr:revisionPtr revIDLastSave="0" documentId="13_ncr:1_{413E3925-33BF-4E96-A22E-40E2BD5DB9C5}" xr6:coauthVersionLast="47" xr6:coauthVersionMax="47" xr10:uidLastSave="{00000000-0000-0000-0000-000000000000}"/>
  <bookViews>
    <workbookView xWindow="-108" yWindow="-108" windowWidth="23256" windowHeight="12456" xr2:uid="{39A0CFFE-D439-48DC-B358-911F472E20FD}"/>
  </bookViews>
  <sheets>
    <sheet name="Teste" sheetId="1" r:id="rId1"/>
    <sheet name="TL e Plano Finan.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10" i="1" l="1"/>
  <c r="AC110" i="1"/>
  <c r="V1" i="1"/>
  <c r="AC327" i="1"/>
  <c r="AB327" i="1"/>
  <c r="Q327" i="1"/>
  <c r="AB326" i="1"/>
  <c r="Q326" i="1"/>
  <c r="AB325" i="1"/>
  <c r="Q325" i="1"/>
  <c r="AB324" i="1"/>
  <c r="Q324" i="1"/>
  <c r="AC323" i="1"/>
  <c r="AB323" i="1"/>
  <c r="Q323" i="1"/>
  <c r="AC322" i="1"/>
  <c r="AB322" i="1"/>
  <c r="Q322" i="1"/>
  <c r="AC321" i="1"/>
  <c r="AB321" i="1"/>
  <c r="Q321" i="1"/>
  <c r="AC320" i="1"/>
  <c r="Q320" i="1"/>
  <c r="AC319" i="1"/>
  <c r="AB319" i="1"/>
  <c r="Q319" i="1"/>
  <c r="AC318" i="1"/>
  <c r="AB318" i="1"/>
  <c r="Q318" i="1"/>
  <c r="AC317" i="1"/>
  <c r="AB317" i="1"/>
  <c r="Q317" i="1"/>
  <c r="AB316" i="1"/>
  <c r="Q316" i="1"/>
  <c r="AB315" i="1"/>
  <c r="Q315" i="1"/>
  <c r="AC314" i="1"/>
  <c r="AB314" i="1"/>
  <c r="Q314" i="1"/>
  <c r="AC313" i="1"/>
  <c r="AB313" i="1"/>
  <c r="Q313" i="1"/>
  <c r="AC312" i="1"/>
  <c r="AB312" i="1"/>
  <c r="Q312" i="1"/>
  <c r="AC311" i="1"/>
  <c r="AB311" i="1"/>
  <c r="Q311" i="1"/>
  <c r="AC310" i="1"/>
  <c r="AB310" i="1"/>
  <c r="Q310" i="1"/>
  <c r="AC309" i="1"/>
  <c r="AB309" i="1"/>
  <c r="Q309" i="1"/>
  <c r="AC308" i="1"/>
  <c r="AB308" i="1"/>
  <c r="Q308" i="1"/>
  <c r="AC307" i="1"/>
  <c r="AB307" i="1"/>
  <c r="Q307" i="1"/>
  <c r="AC306" i="1"/>
  <c r="AB306" i="1"/>
  <c r="Q306" i="1"/>
  <c r="AC305" i="1"/>
  <c r="AB305" i="1"/>
  <c r="Q305" i="1"/>
  <c r="AC304" i="1"/>
  <c r="AB304" i="1"/>
  <c r="Q304" i="1"/>
  <c r="AC303" i="1"/>
  <c r="AB303" i="1"/>
  <c r="Q303" i="1"/>
  <c r="AC302" i="1"/>
  <c r="AB302" i="1"/>
  <c r="Q302" i="1"/>
  <c r="AC301" i="1"/>
  <c r="AB301" i="1"/>
  <c r="Q301" i="1"/>
  <c r="AC300" i="1"/>
  <c r="AB300" i="1"/>
  <c r="Q300" i="1"/>
  <c r="AC299" i="1"/>
  <c r="AB299" i="1"/>
  <c r="Q299" i="1"/>
  <c r="AC298" i="1"/>
  <c r="AB298" i="1"/>
  <c r="Q298" i="1"/>
  <c r="AC297" i="1"/>
  <c r="AB297" i="1"/>
  <c r="Q297" i="1"/>
  <c r="AC296" i="1"/>
  <c r="AB296" i="1"/>
  <c r="Q296" i="1"/>
  <c r="AC295" i="1"/>
  <c r="AB295" i="1"/>
  <c r="Q295" i="1"/>
  <c r="AC294" i="1"/>
  <c r="AB294" i="1"/>
  <c r="Q294" i="1"/>
  <c r="AC293" i="1"/>
  <c r="AB293" i="1"/>
  <c r="Q293" i="1"/>
  <c r="AC292" i="1"/>
  <c r="AB292" i="1"/>
  <c r="Q292" i="1"/>
  <c r="AC291" i="1"/>
  <c r="AB291" i="1"/>
  <c r="Q291" i="1"/>
  <c r="AC290" i="1"/>
  <c r="AB290" i="1"/>
  <c r="Q290" i="1"/>
  <c r="AC289" i="1"/>
  <c r="AB289" i="1"/>
  <c r="Q289" i="1"/>
  <c r="AC288" i="1"/>
  <c r="AB288" i="1"/>
  <c r="Q288" i="1"/>
  <c r="AC287" i="1"/>
  <c r="AB287" i="1"/>
  <c r="Q287" i="1"/>
  <c r="AC286" i="1"/>
  <c r="AB286" i="1"/>
  <c r="Q286" i="1"/>
  <c r="AC285" i="1"/>
  <c r="AB285" i="1"/>
  <c r="Q285" i="1"/>
  <c r="AC284" i="1"/>
  <c r="AB284" i="1"/>
  <c r="Q284" i="1"/>
  <c r="AC283" i="1"/>
  <c r="AB283" i="1"/>
  <c r="Q283" i="1"/>
  <c r="AC282" i="1"/>
  <c r="AB282" i="1"/>
  <c r="Q282" i="1"/>
  <c r="AC281" i="1"/>
  <c r="AB281" i="1"/>
  <c r="Q281" i="1"/>
  <c r="AC280" i="1"/>
  <c r="Q280" i="1"/>
  <c r="AC279" i="1"/>
  <c r="Q279" i="1"/>
  <c r="AC278" i="1"/>
  <c r="Q278" i="1"/>
  <c r="AC277" i="1"/>
  <c r="Q277" i="1"/>
  <c r="AC276" i="1"/>
  <c r="AB276" i="1"/>
  <c r="Q276" i="1"/>
  <c r="AC275" i="1"/>
  <c r="AB275" i="1"/>
  <c r="Q275" i="1"/>
  <c r="AC274" i="1"/>
  <c r="AB274" i="1"/>
  <c r="Q274" i="1"/>
  <c r="AC273" i="1"/>
  <c r="AB273" i="1"/>
  <c r="Q273" i="1"/>
  <c r="AC272" i="1"/>
  <c r="AB272" i="1"/>
  <c r="Q272" i="1"/>
  <c r="AC271" i="1"/>
  <c r="AB271" i="1"/>
  <c r="Q271" i="1"/>
  <c r="AC270" i="1"/>
  <c r="AB270" i="1"/>
  <c r="Q270" i="1"/>
  <c r="AC269" i="1"/>
  <c r="AB269" i="1"/>
  <c r="Q269" i="1"/>
  <c r="AC268" i="1"/>
  <c r="AB268" i="1"/>
  <c r="Q268" i="1"/>
  <c r="AC267" i="1"/>
  <c r="AB267" i="1"/>
  <c r="Q267" i="1"/>
  <c r="AC266" i="1"/>
  <c r="AB266" i="1"/>
  <c r="Q266" i="1"/>
  <c r="AC265" i="1"/>
  <c r="AB265" i="1"/>
  <c r="Q265" i="1"/>
  <c r="AC264" i="1"/>
  <c r="AB264" i="1"/>
  <c r="Q264" i="1"/>
  <c r="AC263" i="1"/>
  <c r="AB263" i="1"/>
  <c r="Q263" i="1"/>
  <c r="AC262" i="1"/>
  <c r="AB262" i="1"/>
  <c r="Q262" i="1"/>
  <c r="AC261" i="1"/>
  <c r="AB261" i="1"/>
  <c r="Q261" i="1"/>
  <c r="AC260" i="1"/>
  <c r="AB260" i="1"/>
  <c r="Q260" i="1"/>
  <c r="AC259" i="1"/>
  <c r="AB259" i="1"/>
  <c r="Q259" i="1"/>
  <c r="AC258" i="1"/>
  <c r="Q258" i="1"/>
  <c r="AC257" i="1"/>
  <c r="Q257" i="1"/>
  <c r="AC256" i="1"/>
  <c r="Q256" i="1"/>
  <c r="AC255" i="1"/>
  <c r="Q255" i="1"/>
  <c r="AC254" i="1"/>
  <c r="AB254" i="1"/>
  <c r="Q254" i="1"/>
  <c r="AC253" i="1"/>
  <c r="AB253" i="1"/>
  <c r="Q253" i="1"/>
  <c r="AC252" i="1"/>
  <c r="AB252" i="1"/>
  <c r="Q252" i="1"/>
  <c r="AC251" i="1"/>
  <c r="AB251" i="1"/>
  <c r="Q251" i="1"/>
  <c r="AC250" i="1"/>
  <c r="AB250" i="1"/>
  <c r="Q250" i="1"/>
  <c r="AC249" i="1"/>
  <c r="AB249" i="1"/>
  <c r="Q249" i="1"/>
  <c r="Q248" i="1"/>
  <c r="Q247" i="1"/>
  <c r="AC246" i="1"/>
  <c r="AB246" i="1"/>
  <c r="Q246" i="1"/>
  <c r="AC245" i="1"/>
  <c r="AB245" i="1"/>
  <c r="Q245" i="1"/>
  <c r="AC244" i="1"/>
  <c r="AB244" i="1"/>
  <c r="Q244" i="1"/>
  <c r="AC243" i="1"/>
  <c r="AB243" i="1"/>
  <c r="Q243" i="1"/>
  <c r="AC242" i="1"/>
  <c r="AB242" i="1"/>
  <c r="Q242" i="1"/>
  <c r="AC241" i="1"/>
  <c r="AB241" i="1"/>
  <c r="Q241" i="1"/>
  <c r="AC240" i="1"/>
  <c r="AB240" i="1"/>
  <c r="Q240" i="1"/>
  <c r="AC239" i="1"/>
  <c r="AB239" i="1"/>
  <c r="Q239" i="1"/>
  <c r="AC238" i="1"/>
  <c r="AB238" i="1"/>
  <c r="Q238" i="1"/>
  <c r="AC237" i="1"/>
  <c r="AB237" i="1"/>
  <c r="Q237" i="1"/>
  <c r="AC236" i="1"/>
  <c r="AB236" i="1"/>
  <c r="Q236" i="1"/>
  <c r="AC235" i="1"/>
  <c r="AB235" i="1"/>
  <c r="Q235" i="1"/>
  <c r="AC234" i="1"/>
  <c r="AB234" i="1"/>
  <c r="Q234" i="1"/>
  <c r="AC233" i="1"/>
  <c r="AB233" i="1"/>
  <c r="Q233" i="1"/>
  <c r="AC232" i="1"/>
  <c r="AB232" i="1"/>
  <c r="Q232" i="1"/>
  <c r="AC231" i="1"/>
  <c r="AB231" i="1"/>
  <c r="Q231" i="1"/>
  <c r="AC230" i="1"/>
  <c r="AB230" i="1"/>
  <c r="Q230" i="1"/>
  <c r="AC229" i="1"/>
  <c r="AB229" i="1"/>
  <c r="Q229" i="1"/>
  <c r="AC228" i="1"/>
  <c r="AB228" i="1"/>
  <c r="Q228" i="1"/>
  <c r="AC227" i="1"/>
  <c r="AB227" i="1"/>
  <c r="Q227" i="1"/>
  <c r="AC226" i="1"/>
  <c r="AB226" i="1"/>
  <c r="Q226" i="1"/>
  <c r="AC225" i="1"/>
  <c r="AB225" i="1"/>
  <c r="Q225" i="1"/>
  <c r="AC224" i="1"/>
  <c r="Q224" i="1"/>
  <c r="AC223" i="1"/>
  <c r="Q223" i="1"/>
  <c r="AC222" i="1"/>
  <c r="Q222" i="1"/>
  <c r="AC221" i="1"/>
  <c r="AB221" i="1"/>
  <c r="Q221" i="1"/>
  <c r="AC220" i="1"/>
  <c r="AB220" i="1"/>
  <c r="Q220" i="1"/>
  <c r="AC219" i="1"/>
  <c r="AB219" i="1"/>
  <c r="Q219" i="1"/>
  <c r="AC218" i="1"/>
  <c r="AB218" i="1"/>
  <c r="Q218" i="1"/>
  <c r="AC217" i="1"/>
  <c r="AB217" i="1"/>
  <c r="Q217" i="1"/>
  <c r="AC216" i="1"/>
  <c r="AB216" i="1"/>
  <c r="Q216" i="1"/>
  <c r="AC215" i="1"/>
  <c r="AB215" i="1"/>
  <c r="Q215" i="1"/>
  <c r="AC214" i="1"/>
  <c r="AB214" i="1"/>
  <c r="Q214" i="1"/>
  <c r="AC213" i="1"/>
  <c r="AB213" i="1"/>
  <c r="Q213" i="1"/>
  <c r="AC212" i="1"/>
  <c r="AB212" i="1"/>
  <c r="Q212" i="1"/>
  <c r="AC211" i="1"/>
  <c r="AB211" i="1"/>
  <c r="Q211" i="1"/>
  <c r="AC210" i="1"/>
  <c r="AB210" i="1"/>
  <c r="Q210" i="1"/>
  <c r="AC209" i="1"/>
  <c r="AB209" i="1"/>
  <c r="Q209" i="1"/>
  <c r="AC208" i="1"/>
  <c r="AB208" i="1"/>
  <c r="Q208" i="1"/>
  <c r="AC207" i="1"/>
  <c r="AB207" i="1"/>
  <c r="Q207" i="1"/>
  <c r="AC206" i="1"/>
  <c r="AB206" i="1"/>
  <c r="Q206" i="1"/>
  <c r="AC205" i="1"/>
  <c r="AB205" i="1"/>
  <c r="Q205" i="1"/>
  <c r="AC204" i="1"/>
  <c r="AB204" i="1"/>
  <c r="Q204" i="1"/>
  <c r="AC203" i="1"/>
  <c r="AB203" i="1"/>
  <c r="Q203" i="1"/>
  <c r="AC202" i="1"/>
  <c r="AB202" i="1"/>
  <c r="Q202" i="1"/>
  <c r="AC201" i="1"/>
  <c r="AB201" i="1"/>
  <c r="Q201" i="1"/>
  <c r="AC200" i="1"/>
  <c r="AB200" i="1"/>
  <c r="Q200" i="1"/>
  <c r="AC199" i="1"/>
  <c r="AB199" i="1"/>
  <c r="Q199" i="1"/>
  <c r="AC198" i="1"/>
  <c r="AB198" i="1"/>
  <c r="Q198" i="1"/>
  <c r="AC197" i="1"/>
  <c r="AB197" i="1"/>
  <c r="Q197" i="1"/>
  <c r="AC196" i="1"/>
  <c r="AB196" i="1"/>
  <c r="Q196" i="1"/>
  <c r="AC195" i="1"/>
  <c r="AB195" i="1"/>
  <c r="Q195" i="1"/>
  <c r="AC194" i="1"/>
  <c r="AB194" i="1"/>
  <c r="Q194" i="1"/>
  <c r="AC193" i="1"/>
  <c r="AB193" i="1"/>
  <c r="Q193" i="1"/>
  <c r="AC192" i="1"/>
  <c r="AB192" i="1"/>
  <c r="Q192" i="1"/>
  <c r="AC191" i="1"/>
  <c r="AB191" i="1"/>
  <c r="Q191" i="1"/>
  <c r="AC190" i="1"/>
  <c r="AB190" i="1"/>
  <c r="Q190" i="1"/>
  <c r="AC189" i="1"/>
  <c r="AB189" i="1"/>
  <c r="Q189" i="1"/>
  <c r="Q188" i="1"/>
  <c r="Q187" i="1"/>
  <c r="Q186" i="1"/>
  <c r="Q185" i="1"/>
  <c r="AC184" i="1"/>
  <c r="AB184" i="1"/>
  <c r="Q184" i="1"/>
  <c r="AC183" i="1"/>
  <c r="AB183" i="1"/>
  <c r="Q183" i="1"/>
  <c r="AC182" i="1"/>
  <c r="AB182" i="1"/>
  <c r="Q182" i="1"/>
  <c r="AC181" i="1"/>
  <c r="AB181" i="1"/>
  <c r="Q181" i="1"/>
  <c r="AC180" i="1"/>
  <c r="AB180" i="1"/>
  <c r="Q180" i="1"/>
  <c r="AC179" i="1"/>
  <c r="AB179" i="1"/>
  <c r="Q179" i="1"/>
  <c r="AC178" i="1"/>
  <c r="AB178" i="1"/>
  <c r="Q178" i="1"/>
  <c r="AC177" i="1"/>
  <c r="AB177" i="1"/>
  <c r="Q177" i="1"/>
  <c r="AC176" i="1"/>
  <c r="AB176" i="1"/>
  <c r="Q176" i="1"/>
  <c r="AC175" i="1"/>
  <c r="AB175" i="1"/>
  <c r="Q175" i="1"/>
  <c r="AC174" i="1"/>
  <c r="Q174" i="1"/>
  <c r="AC173" i="1"/>
  <c r="Q173" i="1"/>
  <c r="AC172" i="1"/>
  <c r="AB172" i="1"/>
  <c r="Q172" i="1"/>
  <c r="AC171" i="1"/>
  <c r="AB171" i="1"/>
  <c r="Q171" i="1"/>
  <c r="AC170" i="1"/>
  <c r="AB170" i="1"/>
  <c r="Q170" i="1"/>
  <c r="AC169" i="1"/>
  <c r="AB169" i="1"/>
  <c r="Q169" i="1"/>
  <c r="AC168" i="1"/>
  <c r="AB168" i="1"/>
  <c r="Q168" i="1"/>
  <c r="AC167" i="1"/>
  <c r="AB167" i="1"/>
  <c r="Q167" i="1"/>
  <c r="AC166" i="1"/>
  <c r="AB166" i="1"/>
  <c r="Q166" i="1"/>
  <c r="AC165" i="1"/>
  <c r="AB165" i="1"/>
  <c r="Q165" i="1"/>
  <c r="AC164" i="1"/>
  <c r="AB164" i="1"/>
  <c r="Q164" i="1"/>
  <c r="AC163" i="1"/>
  <c r="AB163" i="1"/>
  <c r="Q163" i="1"/>
  <c r="AC162" i="1"/>
  <c r="AB162" i="1"/>
  <c r="Q162" i="1"/>
  <c r="AC161" i="1"/>
  <c r="AB161" i="1"/>
  <c r="Q161" i="1"/>
  <c r="Q160" i="1"/>
  <c r="Q159" i="1"/>
  <c r="Q158" i="1"/>
  <c r="Q157" i="1"/>
  <c r="Q156" i="1"/>
  <c r="AB155" i="1"/>
  <c r="Q155" i="1"/>
  <c r="AB154" i="1"/>
  <c r="Q154" i="1"/>
  <c r="AB153" i="1"/>
  <c r="Q153" i="1"/>
  <c r="AB152" i="1"/>
  <c r="Q152" i="1"/>
  <c r="AB151" i="1"/>
  <c r="Q151" i="1"/>
  <c r="AB150" i="1"/>
  <c r="Q150" i="1"/>
  <c r="AB149" i="1"/>
  <c r="Q149" i="1"/>
  <c r="AB148" i="1"/>
  <c r="Q148" i="1"/>
  <c r="AC147" i="1"/>
  <c r="AB147" i="1"/>
  <c r="Q147" i="1"/>
  <c r="AC146" i="1"/>
  <c r="AB146" i="1"/>
  <c r="Q146" i="1"/>
  <c r="AC145" i="1"/>
  <c r="AB145" i="1"/>
  <c r="Q145" i="1"/>
  <c r="AC144" i="1"/>
  <c r="AB144" i="1"/>
  <c r="Q144" i="1"/>
  <c r="AC143" i="1"/>
  <c r="AB143" i="1"/>
  <c r="Q143" i="1"/>
  <c r="AC142" i="1"/>
  <c r="AB142" i="1"/>
  <c r="Q142" i="1"/>
  <c r="AC141" i="1"/>
  <c r="AB141" i="1"/>
  <c r="Q141" i="1"/>
  <c r="AC140" i="1"/>
  <c r="AB140" i="1"/>
  <c r="Q140" i="1"/>
  <c r="AC139" i="1"/>
  <c r="AB139" i="1"/>
  <c r="Q139" i="1"/>
  <c r="AC138" i="1"/>
  <c r="AB138" i="1"/>
  <c r="Q138" i="1"/>
  <c r="AC137" i="1"/>
  <c r="AB137" i="1"/>
  <c r="Q137" i="1"/>
  <c r="AC136" i="1"/>
  <c r="AB136" i="1"/>
  <c r="Q136" i="1"/>
  <c r="AC135" i="1"/>
  <c r="AB135" i="1"/>
  <c r="Q135" i="1"/>
  <c r="AC134" i="1"/>
  <c r="AB134" i="1"/>
  <c r="Q134" i="1"/>
  <c r="AC133" i="1"/>
  <c r="AB133" i="1"/>
  <c r="Q133" i="1"/>
  <c r="AC132" i="1"/>
  <c r="AB132" i="1"/>
  <c r="Q132" i="1"/>
  <c r="AC131" i="1"/>
  <c r="AB131" i="1"/>
  <c r="Q131" i="1"/>
  <c r="AC130" i="1"/>
  <c r="AB130" i="1"/>
  <c r="Q130" i="1"/>
  <c r="AC129" i="1"/>
  <c r="AB129" i="1"/>
  <c r="Q129" i="1"/>
  <c r="AC128" i="1"/>
  <c r="AB128" i="1"/>
  <c r="Q128" i="1"/>
  <c r="AC127" i="1"/>
  <c r="AB127" i="1"/>
  <c r="Q127" i="1"/>
  <c r="AC126" i="1"/>
  <c r="AB126" i="1"/>
  <c r="Q126" i="1"/>
  <c r="AC125" i="1"/>
  <c r="AB125" i="1"/>
  <c r="Q125" i="1"/>
  <c r="AC124" i="1"/>
  <c r="AB124" i="1"/>
  <c r="Q124" i="1"/>
  <c r="AC123" i="1"/>
  <c r="AB123" i="1"/>
  <c r="Q123" i="1"/>
  <c r="AC122" i="1"/>
  <c r="AB122" i="1"/>
  <c r="Q122" i="1"/>
  <c r="AC121" i="1"/>
  <c r="AB121" i="1"/>
  <c r="Q121" i="1"/>
  <c r="AC120" i="1"/>
  <c r="AB120" i="1"/>
  <c r="Q120" i="1"/>
  <c r="AC119" i="1"/>
  <c r="AB119" i="1"/>
  <c r="Q119" i="1"/>
  <c r="AC118" i="1"/>
  <c r="AB118" i="1"/>
  <c r="Q118" i="1"/>
  <c r="AC117" i="1"/>
  <c r="AB117" i="1"/>
  <c r="Q117" i="1"/>
  <c r="AC116" i="1"/>
  <c r="AB116" i="1"/>
  <c r="Q116" i="1"/>
  <c r="AC115" i="1"/>
  <c r="AB115" i="1"/>
  <c r="Q115" i="1"/>
  <c r="AC114" i="1"/>
  <c r="AB114" i="1"/>
  <c r="Q114" i="1"/>
  <c r="AC113" i="1"/>
  <c r="AB113" i="1"/>
  <c r="Q113" i="1"/>
  <c r="AC112" i="1"/>
  <c r="AB112" i="1"/>
  <c r="Q112" i="1"/>
  <c r="AC111" i="1"/>
  <c r="AB111" i="1"/>
  <c r="Q111" i="1"/>
  <c r="AC109" i="1"/>
  <c r="AB109" i="1"/>
  <c r="Q109" i="1"/>
  <c r="AC108" i="1"/>
  <c r="AB108" i="1"/>
  <c r="Q108" i="1"/>
  <c r="AC107" i="1"/>
  <c r="AB107" i="1"/>
  <c r="Q107" i="1"/>
  <c r="AC106" i="1"/>
  <c r="AB106" i="1"/>
  <c r="Q106" i="1"/>
  <c r="AC105" i="1"/>
  <c r="AB105" i="1"/>
  <c r="Q105" i="1"/>
  <c r="Q104" i="1"/>
  <c r="AC103" i="1"/>
  <c r="AB103" i="1"/>
  <c r="Q103" i="1"/>
  <c r="AC102" i="1"/>
  <c r="AB102" i="1"/>
  <c r="Q102" i="1"/>
  <c r="AC101" i="1"/>
  <c r="AB101" i="1"/>
  <c r="Q101" i="1"/>
  <c r="AC100" i="1"/>
  <c r="AB100" i="1"/>
  <c r="Q100" i="1"/>
  <c r="AC99" i="1"/>
  <c r="AB99" i="1"/>
  <c r="Q99" i="1"/>
  <c r="AC98" i="1"/>
  <c r="AB98" i="1"/>
  <c r="Q98" i="1"/>
  <c r="AC97" i="1"/>
  <c r="AB97" i="1"/>
  <c r="Q97" i="1"/>
  <c r="AC96" i="1"/>
  <c r="AB96" i="1"/>
  <c r="Q96" i="1"/>
  <c r="AC95" i="1"/>
  <c r="AB95" i="1"/>
  <c r="Q95" i="1"/>
  <c r="AC94" i="1"/>
  <c r="AB94" i="1"/>
  <c r="Q94" i="1"/>
  <c r="AC93" i="1"/>
  <c r="AB93" i="1"/>
  <c r="Q93" i="1"/>
  <c r="AC92" i="1"/>
  <c r="AB92" i="1"/>
  <c r="Q92" i="1"/>
  <c r="AC91" i="1"/>
  <c r="AB91" i="1"/>
  <c r="Q91" i="1"/>
  <c r="AC90" i="1"/>
  <c r="AB90" i="1"/>
  <c r="Q90" i="1"/>
  <c r="AC89" i="1"/>
  <c r="AB89" i="1"/>
  <c r="Q89" i="1"/>
  <c r="AC88" i="1"/>
  <c r="AB88" i="1"/>
  <c r="Q88" i="1"/>
  <c r="AC87" i="1"/>
  <c r="AB87" i="1"/>
  <c r="Q87" i="1"/>
  <c r="AC86" i="1"/>
  <c r="AB86" i="1"/>
  <c r="Q86" i="1"/>
  <c r="AC85" i="1"/>
  <c r="AB85" i="1"/>
  <c r="Q85" i="1"/>
  <c r="AC84" i="1"/>
  <c r="AB84" i="1"/>
  <c r="Q84" i="1"/>
  <c r="AC83" i="1"/>
  <c r="AB83" i="1"/>
  <c r="Q83" i="1"/>
  <c r="Q82" i="1"/>
  <c r="Q81" i="1"/>
  <c r="Q80" i="1"/>
  <c r="Q79" i="1"/>
  <c r="Q78" i="1"/>
  <c r="Q77" i="1"/>
  <c r="Q76" i="1"/>
  <c r="Q75" i="1"/>
  <c r="Q74" i="1"/>
  <c r="Q73" i="1"/>
  <c r="AC72" i="1"/>
  <c r="AB72" i="1"/>
  <c r="Q72" i="1"/>
  <c r="AC71" i="1"/>
  <c r="AB71" i="1"/>
  <c r="Q71" i="1"/>
  <c r="AC70" i="1"/>
  <c r="AB70" i="1"/>
  <c r="Q70" i="1"/>
  <c r="AC69" i="1"/>
  <c r="AB69" i="1"/>
  <c r="Q69" i="1"/>
  <c r="AC68" i="1"/>
  <c r="AB68" i="1"/>
  <c r="Q68" i="1"/>
  <c r="AC67" i="1"/>
  <c r="AB67" i="1"/>
  <c r="Q67" i="1"/>
  <c r="AC66" i="1"/>
  <c r="AB66" i="1"/>
  <c r="Q66" i="1"/>
  <c r="AC65" i="1"/>
  <c r="AB65" i="1"/>
  <c r="Q65" i="1"/>
  <c r="AC64" i="1"/>
  <c r="AB64" i="1"/>
  <c r="Q64" i="1"/>
  <c r="AC63" i="1"/>
  <c r="AB63" i="1"/>
  <c r="Q63" i="1"/>
  <c r="AC62" i="1"/>
  <c r="AB62" i="1"/>
  <c r="Q62" i="1"/>
  <c r="AC61" i="1"/>
  <c r="AB61" i="1"/>
  <c r="Q61" i="1"/>
  <c r="AC60" i="1"/>
  <c r="AB60" i="1"/>
  <c r="Q60" i="1"/>
  <c r="AC59" i="1"/>
  <c r="AB59" i="1"/>
  <c r="Q59" i="1"/>
  <c r="AC58" i="1"/>
  <c r="AB58" i="1"/>
  <c r="Q58" i="1"/>
  <c r="AC57" i="1"/>
  <c r="AB57" i="1"/>
  <c r="Q57" i="1"/>
  <c r="AC56" i="1"/>
  <c r="AB56" i="1"/>
  <c r="Q56" i="1"/>
  <c r="AC55" i="1"/>
  <c r="AB55" i="1"/>
  <c r="Q55" i="1"/>
  <c r="AC54" i="1"/>
  <c r="AB54" i="1"/>
  <c r="Q54" i="1"/>
  <c r="AC53" i="1"/>
  <c r="AB53" i="1"/>
  <c r="Q53" i="1"/>
  <c r="AC52" i="1"/>
  <c r="AB52" i="1"/>
  <c r="Q52" i="1"/>
  <c r="AC51" i="1"/>
  <c r="AB51" i="1"/>
  <c r="Q51" i="1"/>
  <c r="AC50" i="1"/>
  <c r="AB50" i="1"/>
  <c r="Q50" i="1"/>
  <c r="AC49" i="1"/>
  <c r="AB49" i="1"/>
  <c r="Q49" i="1"/>
  <c r="AC48" i="1"/>
  <c r="AB48" i="1"/>
  <c r="Q48" i="1"/>
  <c r="AC47" i="1"/>
  <c r="AB47" i="1"/>
  <c r="Q47" i="1"/>
  <c r="AC46" i="1"/>
  <c r="AB46" i="1"/>
  <c r="Q46" i="1"/>
  <c r="AC45" i="1"/>
  <c r="AB45" i="1"/>
  <c r="Q45" i="1"/>
  <c r="AC44" i="1"/>
  <c r="AB44" i="1"/>
  <c r="Q44" i="1"/>
  <c r="AC43" i="1"/>
  <c r="AB43" i="1"/>
  <c r="Q43" i="1"/>
  <c r="AC42" i="1"/>
  <c r="AB42" i="1"/>
  <c r="Q42" i="1"/>
  <c r="AC41" i="1"/>
  <c r="AB41" i="1"/>
  <c r="Q41" i="1"/>
  <c r="AC40" i="1"/>
  <c r="AB40" i="1"/>
  <c r="Q40" i="1"/>
  <c r="AC39" i="1"/>
  <c r="AB39" i="1"/>
  <c r="Q39" i="1"/>
  <c r="AC38" i="1"/>
  <c r="AB38" i="1"/>
  <c r="Q38" i="1"/>
  <c r="AC37" i="1"/>
  <c r="AB37" i="1"/>
  <c r="Q37" i="1"/>
  <c r="AC36" i="1"/>
  <c r="AB36" i="1"/>
  <c r="Q36" i="1"/>
  <c r="AC35" i="1"/>
  <c r="AB35" i="1"/>
  <c r="Q35" i="1"/>
  <c r="AC34" i="1"/>
  <c r="AB34" i="1"/>
  <c r="Q34" i="1"/>
  <c r="AC33" i="1"/>
  <c r="AB33" i="1"/>
  <c r="Q33" i="1"/>
  <c r="AC32" i="1"/>
  <c r="AB32" i="1"/>
  <c r="Q32" i="1"/>
  <c r="AC31" i="1"/>
  <c r="AB31" i="1"/>
  <c r="Q31" i="1"/>
  <c r="AC30" i="1"/>
  <c r="AB30" i="1"/>
  <c r="Q30" i="1"/>
  <c r="AC29" i="1"/>
  <c r="AB29" i="1"/>
  <c r="Q29" i="1"/>
  <c r="AC28" i="1"/>
  <c r="AB28" i="1"/>
  <c r="Q28" i="1"/>
  <c r="AC27" i="1"/>
  <c r="Q27" i="1"/>
  <c r="AC26" i="1"/>
  <c r="Q26" i="1"/>
  <c r="AC25" i="1"/>
  <c r="Q25" i="1"/>
  <c r="AC24" i="1"/>
  <c r="AB24" i="1"/>
  <c r="Q24" i="1"/>
  <c r="AC23" i="1"/>
  <c r="AB23" i="1"/>
  <c r="Q23" i="1"/>
  <c r="AC22" i="1"/>
  <c r="AB22" i="1"/>
  <c r="Q22" i="1"/>
  <c r="AC21" i="1"/>
  <c r="AB21" i="1"/>
  <c r="Q21" i="1"/>
  <c r="AC20" i="1"/>
  <c r="AB20" i="1"/>
  <c r="Q20" i="1"/>
  <c r="AC19" i="1"/>
  <c r="AB19" i="1"/>
  <c r="Q19" i="1"/>
  <c r="AC18" i="1"/>
  <c r="AB18" i="1"/>
  <c r="Q18" i="1"/>
  <c r="AC17" i="1"/>
  <c r="AB17" i="1"/>
  <c r="Q17" i="1"/>
  <c r="AC16" i="1"/>
  <c r="AB16" i="1"/>
  <c r="Q16" i="1"/>
  <c r="AC15" i="1"/>
  <c r="AB15" i="1"/>
  <c r="Q15" i="1"/>
  <c r="AC14" i="1"/>
  <c r="AB14" i="1"/>
  <c r="Q14" i="1"/>
  <c r="AC13" i="1"/>
  <c r="AB13" i="1"/>
  <c r="Q13" i="1"/>
  <c r="AC12" i="1"/>
  <c r="AB12" i="1"/>
  <c r="Q12" i="1"/>
  <c r="AC11" i="1"/>
  <c r="AB11" i="1"/>
  <c r="Q11" i="1"/>
  <c r="AC10" i="1"/>
  <c r="AB10" i="1"/>
  <c r="Q10" i="1"/>
  <c r="AC9" i="1"/>
  <c r="AB9" i="1"/>
  <c r="Q9" i="1"/>
  <c r="AC8" i="1"/>
  <c r="AB8" i="1"/>
  <c r="Q8" i="1"/>
  <c r="AC7" i="1"/>
  <c r="AB7" i="1"/>
  <c r="Q7" i="1"/>
  <c r="AC6" i="1"/>
  <c r="AB6" i="1"/>
  <c r="Q6" i="1"/>
  <c r="AC5" i="1"/>
  <c r="AB5" i="1"/>
  <c r="Q5" i="1"/>
  <c r="AC4" i="1"/>
  <c r="AB4" i="1"/>
  <c r="Q4" i="1"/>
  <c r="AC3" i="1"/>
  <c r="AB3" i="1"/>
  <c r="Q3" i="1"/>
  <c r="Q1" i="1" l="1"/>
</calcChain>
</file>

<file path=xl/sharedStrings.xml><?xml version="1.0" encoding="utf-8"?>
<sst xmlns="http://schemas.openxmlformats.org/spreadsheetml/2006/main" count="6882" uniqueCount="454">
  <si>
    <t>Não alterar</t>
  </si>
  <si>
    <t>Alterar</t>
  </si>
  <si>
    <t>Haverá mudança</t>
  </si>
  <si>
    <t>Tropical Agricola</t>
  </si>
  <si>
    <t>Empresa</t>
  </si>
  <si>
    <t>Cliente</t>
  </si>
  <si>
    <t>CPF / CNPJ</t>
  </si>
  <si>
    <t>Atividade</t>
  </si>
  <si>
    <t>Cidade</t>
  </si>
  <si>
    <t>Estado</t>
  </si>
  <si>
    <t>Data</t>
  </si>
  <si>
    <t>Pedido</t>
  </si>
  <si>
    <t>Canal Distribuição</t>
  </si>
  <si>
    <t>Produto</t>
  </si>
  <si>
    <t>Marca</t>
  </si>
  <si>
    <t>Variedade</t>
  </si>
  <si>
    <t>Peneira</t>
  </si>
  <si>
    <t>Categoria</t>
  </si>
  <si>
    <t xml:space="preserve">Qtde. </t>
  </si>
  <si>
    <t>Unid.</t>
  </si>
  <si>
    <t>SC200K</t>
  </si>
  <si>
    <t>Moeda</t>
  </si>
  <si>
    <t>Tipo Frete</t>
  </si>
  <si>
    <t>Sem</t>
  </si>
  <si>
    <t>Unitário</t>
  </si>
  <si>
    <t>Valor Total</t>
  </si>
  <si>
    <t>Representante(s)</t>
  </si>
  <si>
    <t>Canal Venda</t>
  </si>
  <si>
    <t>Nota de Lote</t>
  </si>
  <si>
    <t>Forma Recebimento</t>
  </si>
  <si>
    <t>Solicitações de Tratamento</t>
  </si>
  <si>
    <t>Previsão de entrega</t>
  </si>
  <si>
    <t>Vencimento</t>
  </si>
  <si>
    <t>Pagamento</t>
  </si>
  <si>
    <t>Obs</t>
  </si>
  <si>
    <t>CELSO GRIESANG E OUTRO</t>
  </si>
  <si>
    <t xml:space="preserve"> AGROPECUARIA MASUTTI LTDA</t>
  </si>
  <si>
    <t>26595181/0001-30</t>
  </si>
  <si>
    <t>CLIENTES</t>
  </si>
  <si>
    <t>CAMPOS DE JULIO</t>
  </si>
  <si>
    <t>MT</t>
  </si>
  <si>
    <t>16/10/2024</t>
  </si>
  <si>
    <t xml:space="preserve">REGIÃO BR 163 NORTE </t>
  </si>
  <si>
    <t>SEM ALGODAO</t>
  </si>
  <si>
    <t>TROPICAL</t>
  </si>
  <si>
    <t>TMG21GLTP</t>
  </si>
  <si>
    <t>P0</t>
  </si>
  <si>
    <t>C0</t>
  </si>
  <si>
    <t>BG 5 M</t>
  </si>
  <si>
    <t>US$</t>
  </si>
  <si>
    <t>CIF</t>
  </si>
  <si>
    <t>EDILEUSON GALVÃO ALEIXO</t>
  </si>
  <si>
    <t>RTV - CANAL</t>
  </si>
  <si>
    <t>A PRAZO</t>
  </si>
  <si>
    <t>SEMENTE NÃO TRATADA</t>
  </si>
  <si>
    <t>PENDENTE</t>
  </si>
  <si>
    <t xml:space="preserve"> CLAUDEMIR RUIZ MARTINELLI E OUTRA</t>
  </si>
  <si>
    <t>318156009-00</t>
  </si>
  <si>
    <t>IPIRANGA DO NORTE</t>
  </si>
  <si>
    <t>25/09/2024</t>
  </si>
  <si>
    <t>FORTENZA ELITE DEFENSE</t>
  </si>
  <si>
    <t>ST APEX B3RF (2156)</t>
  </si>
  <si>
    <t>JOAO PAULO POSSOBON BESSANI</t>
  </si>
  <si>
    <t>RTV - PRODUTOR</t>
  </si>
  <si>
    <t>A VISTA</t>
  </si>
  <si>
    <t>NR: 2286,2287</t>
  </si>
  <si>
    <t>ADILSON FRANCISCO FISTAROL</t>
  </si>
  <si>
    <t>325248971-68</t>
  </si>
  <si>
    <t>MARCELANDIA</t>
  </si>
  <si>
    <t>09/11/2024</t>
  </si>
  <si>
    <t>2301B3RF (TMG33B3RF)</t>
  </si>
  <si>
    <t>NR: 2275,2276,2277,2278,2286,2287</t>
  </si>
  <si>
    <t>RECEBIDO</t>
  </si>
  <si>
    <t>Pago na Tropical Agrícola</t>
  </si>
  <si>
    <t>2303B3RF (TMG38B3RF)</t>
  </si>
  <si>
    <t>TROPICAL AGRICOLA LTDA</t>
  </si>
  <si>
    <t>ADROALDO GUZZELLA</t>
  </si>
  <si>
    <t>105902501-91</t>
  </si>
  <si>
    <t>AGRICULTOR</t>
  </si>
  <si>
    <t>ALCINOPOLIS</t>
  </si>
  <si>
    <t>MS</t>
  </si>
  <si>
    <t>05/11/2024</t>
  </si>
  <si>
    <t>REGIÃO SUL</t>
  </si>
  <si>
    <t>AVICTA COMPLETO DEFENSE</t>
  </si>
  <si>
    <t>TMG44B2RF</t>
  </si>
  <si>
    <t xml:space="preserve">ANDRÉ ORTIZ </t>
  </si>
  <si>
    <t>NÃO VINCULADO</t>
  </si>
  <si>
    <t>AVICTA COMPLETO DEFENSE+PERMIT</t>
  </si>
  <si>
    <t>TMG91WS3</t>
  </si>
  <si>
    <t>AGROLUZ AGROPECUARIA LTDA</t>
  </si>
  <si>
    <t>07976499/0001-16</t>
  </si>
  <si>
    <t>CAMPO NOVO DO PARECIS</t>
  </si>
  <si>
    <t>23/08/2024</t>
  </si>
  <si>
    <t>NR: 2283</t>
  </si>
  <si>
    <t xml:space="preserve">AGROMAVE INSUMOS AGRICOLAS LTDA </t>
  </si>
  <si>
    <t>07534739/0001-22</t>
  </si>
  <si>
    <t>SORRISO</t>
  </si>
  <si>
    <t>24/09/2024</t>
  </si>
  <si>
    <t>AGROPECUARIA AGUA AZUL LTDA</t>
  </si>
  <si>
    <t>78196649/0004-60</t>
  </si>
  <si>
    <t>03/09/2024</t>
  </si>
  <si>
    <t>AGROPLANBRAS SERVICOS AGRICOLAS LTDA</t>
  </si>
  <si>
    <t>10699326/0001-02</t>
  </si>
  <si>
    <t>PONTA GROSSA</t>
  </si>
  <si>
    <t>PR</t>
  </si>
  <si>
    <t>29/10/2024</t>
  </si>
  <si>
    <t>21066GL(TMG66GL)</t>
  </si>
  <si>
    <t>GUSTAVO MAGNANI</t>
  </si>
  <si>
    <t>VENDA DIRETA</t>
  </si>
  <si>
    <t xml:space="preserve">AMAGGI EXPORTACAO E IMPORTACAO LTDA </t>
  </si>
  <si>
    <t>77294254/0085-00</t>
  </si>
  <si>
    <t>SAPEZAL</t>
  </si>
  <si>
    <t>01/11/2024</t>
  </si>
  <si>
    <t>FORTENZA ELITE + GRAFITE</t>
  </si>
  <si>
    <t>TMG31B3RF</t>
  </si>
  <si>
    <t>FOB</t>
  </si>
  <si>
    <t>FLAVIO FERREIRA DE SOUZA</t>
  </si>
  <si>
    <t>NR: 2268,2271,2272</t>
  </si>
  <si>
    <t>AMILTON JOSE DE OLIVEIRA</t>
  </si>
  <si>
    <t>363772010-87</t>
  </si>
  <si>
    <t>LUCAS DO RIO VERDE</t>
  </si>
  <si>
    <t>27/08/2024</t>
  </si>
  <si>
    <t>ELISVALDS LOPES AGUIAR ME</t>
  </si>
  <si>
    <t>ARI WALDIR ZANCCHETIN</t>
  </si>
  <si>
    <t>283825529-00</t>
  </si>
  <si>
    <t>FORNECEDOR</t>
  </si>
  <si>
    <t>16/07/2024</t>
  </si>
  <si>
    <t>REGIÃO BR 163 SUL</t>
  </si>
  <si>
    <t>NR: 2240,2241,2242,2243,2247,2248</t>
  </si>
  <si>
    <t>BENEDITO MUDENUTI JUNIOR</t>
  </si>
  <si>
    <t>259971108-85</t>
  </si>
  <si>
    <t>CHAPADAO DO SUL</t>
  </si>
  <si>
    <t>08/11/2024</t>
  </si>
  <si>
    <t>FORTENZA ELITE DEFENSE + PERMIT</t>
  </si>
  <si>
    <t>19211057/0007-53</t>
  </si>
  <si>
    <t>LEME</t>
  </si>
  <si>
    <t>SP</t>
  </si>
  <si>
    <t>NR: 2229,2230</t>
  </si>
  <si>
    <t>BENIGNO ALCIDES BUSANELLO</t>
  </si>
  <si>
    <t>148904969-04</t>
  </si>
  <si>
    <t>DOM AQUINO</t>
  </si>
  <si>
    <t>13/11/2024</t>
  </si>
  <si>
    <t>CARLOS ALBERTO LOEFF</t>
  </si>
  <si>
    <t>238374891-91</t>
  </si>
  <si>
    <t>CHAPADAO DO CEU</t>
  </si>
  <si>
    <t>GO</t>
  </si>
  <si>
    <t>06/11/2024</t>
  </si>
  <si>
    <t>NR: 2233,2235</t>
  </si>
  <si>
    <t>CARLOS IVAN MISSEL BIANCON E OUTROS</t>
  </si>
  <si>
    <t>147099530-15</t>
  </si>
  <si>
    <t>TABAPORA</t>
  </si>
  <si>
    <t>30/09/2024</t>
  </si>
  <si>
    <t>AVICTA COMPLETO + GRAFITE</t>
  </si>
  <si>
    <t>NR: 2257,2258,2259,2260</t>
  </si>
  <si>
    <t>BG2,5M</t>
  </si>
  <si>
    <t>ITANHANGA</t>
  </si>
  <si>
    <t>NR: 2259,2260,2266,2267</t>
  </si>
  <si>
    <t>ITAUBA</t>
  </si>
  <si>
    <t>CELSO CARLOS ROQUETTO</t>
  </si>
  <si>
    <t>094477058-47</t>
  </si>
  <si>
    <t>SAO FELIX DO ARAGUAIA</t>
  </si>
  <si>
    <t>04/11/2024</t>
  </si>
  <si>
    <t>NR: 2288,2289,2290,2291,2292,2293</t>
  </si>
  <si>
    <t>CELSO JOSE MINOZZO</t>
  </si>
  <si>
    <t>194908019-68</t>
  </si>
  <si>
    <t>11/09/2024</t>
  </si>
  <si>
    <t>NR: 2275,2286</t>
  </si>
  <si>
    <t>CELSO REINO DE ANDRADE FILHO</t>
  </si>
  <si>
    <t>807001109-25</t>
  </si>
  <si>
    <t>18/11/2024</t>
  </si>
  <si>
    <t>CERES CULTIVOS AGRICOLAS LTDA</t>
  </si>
  <si>
    <t>30660461/0001-51</t>
  </si>
  <si>
    <t>PRIMAVERA DO LESTE</t>
  </si>
  <si>
    <t>23/09/2024</t>
  </si>
  <si>
    <t>BONIFICACAO</t>
  </si>
  <si>
    <t>TMG22GLTP</t>
  </si>
  <si>
    <t>TMG51WS3</t>
  </si>
  <si>
    <t>CIRLEI  ANA FAVARETTO SMANIOTTO E OUTROS</t>
  </si>
  <si>
    <t>423604809-44</t>
  </si>
  <si>
    <t>03/10/2024</t>
  </si>
  <si>
    <t>NR: 2275</t>
  </si>
  <si>
    <t>NR: 2275,2281</t>
  </si>
  <si>
    <t>NOVA MUTUM</t>
  </si>
  <si>
    <t xml:space="preserve">CLODOVEU FRANCIOSI E OUTROS </t>
  </si>
  <si>
    <t>475416449-00</t>
  </si>
  <si>
    <t>17/09/2024</t>
  </si>
  <si>
    <t>NR: 2286</t>
  </si>
  <si>
    <t>COOPERATIVA AGRO INDUSTRIAL HOLAMBRA</t>
  </si>
  <si>
    <t>60906724/0001-20</t>
  </si>
  <si>
    <t>PARANAPANEMA</t>
  </si>
  <si>
    <t>18/09/2024</t>
  </si>
  <si>
    <t>NR: 2182</t>
  </si>
  <si>
    <t>CORTEVA AGRISCIENCE DO BRASIL LTDA</t>
  </si>
  <si>
    <t>61064929/0027-08</t>
  </si>
  <si>
    <t>TOLEDO</t>
  </si>
  <si>
    <t>01/10/2024</t>
  </si>
  <si>
    <t>CRISTIANO BOTAN E OUTROS</t>
  </si>
  <si>
    <t>782067151-34</t>
  </si>
  <si>
    <t>CAMPO VERDE</t>
  </si>
  <si>
    <t>12/11/2024</t>
  </si>
  <si>
    <t>NR: 2265</t>
  </si>
  <si>
    <t>DANIELLE TIRONI ROMAGNOLI E OUTRO</t>
  </si>
  <si>
    <t>024122601-50</t>
  </si>
  <si>
    <t>22/10/2024</t>
  </si>
  <si>
    <t>AVICTA COMPLETO (SEM GRAFITE)</t>
  </si>
  <si>
    <t>NR: 2237,2238,2239</t>
  </si>
  <si>
    <t>SANTO ANTONIO DO LESTE</t>
  </si>
  <si>
    <t>NR: 2238,2239</t>
  </si>
  <si>
    <t>DARCI AGOSTINHO BOFF E OUTROS</t>
  </si>
  <si>
    <t>231721770-68</t>
  </si>
  <si>
    <t>DIEGO CIMA</t>
  </si>
  <si>
    <t>056918139-94</t>
  </si>
  <si>
    <t>DIPAGRO LTDA</t>
  </si>
  <si>
    <t>06338993/0003-54</t>
  </si>
  <si>
    <t>NR: 2240,2241,2242,2244,2245</t>
  </si>
  <si>
    <t>EDITE ORTOLAN E OUTROS</t>
  </si>
  <si>
    <t>921093651-53</t>
  </si>
  <si>
    <t>17/07/2024</t>
  </si>
  <si>
    <t>FORTENZA DUO DEFENSE</t>
  </si>
  <si>
    <t>EDNILSON MELCHIOR</t>
  </si>
  <si>
    <t>396198261-91</t>
  </si>
  <si>
    <t>TAPURAH</t>
  </si>
  <si>
    <t>28/10/2024</t>
  </si>
  <si>
    <t>NR: 2240,2241,2247,2248</t>
  </si>
  <si>
    <t>EDSON DAL MOLIN</t>
  </si>
  <si>
    <t>451710259-91</t>
  </si>
  <si>
    <t>02/09/2024</t>
  </si>
  <si>
    <t>EDUARDO LINDE SACHETTI E OUTRAS</t>
  </si>
  <si>
    <t>005179521-30</t>
  </si>
  <si>
    <t>PRODUTOR</t>
  </si>
  <si>
    <t>30/08/2024</t>
  </si>
  <si>
    <t>BS</t>
  </si>
  <si>
    <t>NR: 2283,2284</t>
  </si>
  <si>
    <t>EGON HOEPERS JUNIOR E OUTRA</t>
  </si>
  <si>
    <t>593222331-68</t>
  </si>
  <si>
    <t>SANTA RITA DO TRIVELATO</t>
  </si>
  <si>
    <t>NR: 2274,2275,2279,2280,2281,2286</t>
  </si>
  <si>
    <t>ERNESTO MARTELLI</t>
  </si>
  <si>
    <t>368486469-20</t>
  </si>
  <si>
    <t>13/08/2024</t>
  </si>
  <si>
    <t xml:space="preserve">REGIÃO PARECIS </t>
  </si>
  <si>
    <t>ESWALTER ZANETTI JUNIOR E OUTROS</t>
  </si>
  <si>
    <t>384398081-00</t>
  </si>
  <si>
    <t>EVANDRO ROBERTO CORTEZIA</t>
  </si>
  <si>
    <t>537176861-00</t>
  </si>
  <si>
    <t>NR: 2242</t>
  </si>
  <si>
    <t>EVERTON DAL MOLIN</t>
  </si>
  <si>
    <t>808663871-53</t>
  </si>
  <si>
    <t>EVERTON MELCHIOR</t>
  </si>
  <si>
    <t>789209301-04</t>
  </si>
  <si>
    <t>NR: 2247,2248,2249</t>
  </si>
  <si>
    <t>FABIANO NICHELE</t>
  </si>
  <si>
    <t>841175081-72</t>
  </si>
  <si>
    <t>FERNANDO BASSO DALTROZO E OUTROS</t>
  </si>
  <si>
    <t>431653620-68</t>
  </si>
  <si>
    <t>POXOREU</t>
  </si>
  <si>
    <t>NR: 2288,2294</t>
  </si>
  <si>
    <t>FERNANDO LUIS STOFFEL</t>
  </si>
  <si>
    <t>025981369-93</t>
  </si>
  <si>
    <t>NOVA CANAA DO NORTE</t>
  </si>
  <si>
    <t>FERNANDO PRANTE E OUTROS</t>
  </si>
  <si>
    <t>031405651-35</t>
  </si>
  <si>
    <t>SINOP</t>
  </si>
  <si>
    <t>NR: 2259,2261</t>
  </si>
  <si>
    <t>FERTI RIO COMERCIO E REPRESENTACOES LTDA</t>
  </si>
  <si>
    <t>11891380/0001-18</t>
  </si>
  <si>
    <t>DISTRIBUIDOR</t>
  </si>
  <si>
    <t>08/08/2024</t>
  </si>
  <si>
    <t>NR: 2240,2241,2242,2243,2244,2246,2247,2249</t>
  </si>
  <si>
    <t>GELSO LUIZ CIMA E OUTROS</t>
  </si>
  <si>
    <t>185022100-68</t>
  </si>
  <si>
    <t>GENOR ALBERTO CIMA</t>
  </si>
  <si>
    <t>297965809-00</t>
  </si>
  <si>
    <t>18/10/2024</t>
  </si>
  <si>
    <t>NR: 2275,2276,2281,2282,2287</t>
  </si>
  <si>
    <t>GEORGE FELIPE OLIVEIRA REZENDE RIBEIRO E OUTRO</t>
  </si>
  <si>
    <t>016475581-07</t>
  </si>
  <si>
    <t>BOM JESUS DO ARAGUAIA</t>
  </si>
  <si>
    <t>GERALDO LOEFF</t>
  </si>
  <si>
    <t>447110771-20</t>
  </si>
  <si>
    <t>NR: 2226</t>
  </si>
  <si>
    <t>GERSON BIANCON E OUTROS</t>
  </si>
  <si>
    <t>975233991-34</t>
  </si>
  <si>
    <t>NR: 2263,2264</t>
  </si>
  <si>
    <t>GIORGIO NAVA</t>
  </si>
  <si>
    <t>002974581-08</t>
  </si>
  <si>
    <t>06/08/2024</t>
  </si>
  <si>
    <t>NR: 2242,2247</t>
  </si>
  <si>
    <t>GIRASSOL AGRICOLA LTDA</t>
  </si>
  <si>
    <t>09409968/0008-17</t>
  </si>
  <si>
    <t>PEDRA PRETA</t>
  </si>
  <si>
    <t>11/11/2024</t>
  </si>
  <si>
    <t>GLADISTONE ANTONIO DALLAN</t>
  </si>
  <si>
    <t>830878501-87</t>
  </si>
  <si>
    <t>NR: 2240,2241,2244,2245,2247,2248</t>
  </si>
  <si>
    <t>GLOBAL AGRICOLA LTDA</t>
  </si>
  <si>
    <t>08686470/0003-24</t>
  </si>
  <si>
    <t>TMG61RF</t>
  </si>
  <si>
    <t>GUSTAVO VIGANO PICCOLI</t>
  </si>
  <si>
    <t>346463531-72</t>
  </si>
  <si>
    <t>NOVA UBIRATA</t>
  </si>
  <si>
    <t>HEBERTON JOSE ANDRADE E OUTROS</t>
  </si>
  <si>
    <t>602796569-04</t>
  </si>
  <si>
    <t>TERENOS</t>
  </si>
  <si>
    <t>HUGO DE OLIVEIRA BARBOSA E OUTRO</t>
  </si>
  <si>
    <t>817703911-34</t>
  </si>
  <si>
    <t>NR: 2261,2262,2263,2264</t>
  </si>
  <si>
    <t>IGOR BIANCON E OUTROS</t>
  </si>
  <si>
    <t>018235351-60</t>
  </si>
  <si>
    <t>NR: 2259</t>
  </si>
  <si>
    <t>IVAN BIANCON E OUTROS</t>
  </si>
  <si>
    <t>018235441-50</t>
  </si>
  <si>
    <t>NR: 2266,2267</t>
  </si>
  <si>
    <t>IVONEI SCOPEL</t>
  </si>
  <si>
    <t>832454721-53</t>
  </si>
  <si>
    <t>NR: 2247,2248</t>
  </si>
  <si>
    <t>JAIME COELHO</t>
  </si>
  <si>
    <t>502363429-91</t>
  </si>
  <si>
    <t>07/10/2024</t>
  </si>
  <si>
    <t>NR: 2242,2243</t>
  </si>
  <si>
    <t>JEAN CARLO GALLI E OUTROS</t>
  </si>
  <si>
    <t>706731289-20</t>
  </si>
  <si>
    <t>JESUR JOSE CASSOL</t>
  </si>
  <si>
    <t>282090870-53</t>
  </si>
  <si>
    <t>NR: 2275,2276,2281,2282,2286,2287</t>
  </si>
  <si>
    <t>JOAO ERNESTO SEGABINAZZI TROJAN E OUTROS</t>
  </si>
  <si>
    <t>152508490-91</t>
  </si>
  <si>
    <t>10/10/2024</t>
  </si>
  <si>
    <t>JOAO LUIZ LAZAROTTO E OUTROS</t>
  </si>
  <si>
    <t>807857780-04</t>
  </si>
  <si>
    <t>BRASNORTE</t>
  </si>
  <si>
    <t>JORGE MEINERZ</t>
  </si>
  <si>
    <t>488556001-25</t>
  </si>
  <si>
    <t>NR: 2242,2244</t>
  </si>
  <si>
    <t>JOSE IVAIR MUDINUTTI E OUTROS</t>
  </si>
  <si>
    <t>035465118-83</t>
  </si>
  <si>
    <t>JOSE IZIDORO CORSO E OUTRO</t>
  </si>
  <si>
    <t>016362498-41</t>
  </si>
  <si>
    <t>PARANATINGA</t>
  </si>
  <si>
    <t>NR: 2223,2224</t>
  </si>
  <si>
    <t>COSTA RICA</t>
  </si>
  <si>
    <t>JOSE MILTON FALAVINHA E OUTROS</t>
  </si>
  <si>
    <t>682559939-91</t>
  </si>
  <si>
    <t>DIAMANTINO</t>
  </si>
  <si>
    <t>15/10/2024</t>
  </si>
  <si>
    <t>NR: 2275,2286,2287</t>
  </si>
  <si>
    <t>JOSE ROBERTO POSTALI PARRA</t>
  </si>
  <si>
    <t>245783478-34</t>
  </si>
  <si>
    <t>PIRACICABA</t>
  </si>
  <si>
    <t>JUNIAS RONALD BRAUN</t>
  </si>
  <si>
    <t>278536919-04</t>
  </si>
  <si>
    <t>16/09/2024</t>
  </si>
  <si>
    <t>NR: 2276,2285,2286</t>
  </si>
  <si>
    <t>JUNIOR MASANOBU UTIDA E OUTROS</t>
  </si>
  <si>
    <t>365484999-72</t>
  </si>
  <si>
    <t>KLEVERSON SCHEFFER E OUTRO</t>
  </si>
  <si>
    <t>941780201-10</t>
  </si>
  <si>
    <t>21/10/2024</t>
  </si>
  <si>
    <t>SANTO AFONSO</t>
  </si>
  <si>
    <t>NR: 2287</t>
  </si>
  <si>
    <t>LARISSA MARIA RIVALTA E SILVA E OUTROS</t>
  </si>
  <si>
    <t>011541991-85</t>
  </si>
  <si>
    <t>LIANI MARCIA STEIN BREMM</t>
  </si>
  <si>
    <t>577387189-00</t>
  </si>
  <si>
    <t>NR: 2281,2282,2283,2284</t>
  </si>
  <si>
    <t>LUCAS PAULO BRAUN</t>
  </si>
  <si>
    <t>011591531-16</t>
  </si>
  <si>
    <t>LUIMAR LUIZ GEMI</t>
  </si>
  <si>
    <t>473453229-04</t>
  </si>
  <si>
    <t>LUIZ ALBERTO BORTOLINI</t>
  </si>
  <si>
    <t>308335230-15</t>
  </si>
  <si>
    <t>NR: 2279</t>
  </si>
  <si>
    <t>MARCEL CARLOS MARTELLI E OUTROS</t>
  </si>
  <si>
    <t>003927971-51</t>
  </si>
  <si>
    <t>MARCOS TIRLONI E OUTROS</t>
  </si>
  <si>
    <t>346774611-04</t>
  </si>
  <si>
    <t>NR: 2281,2282</t>
  </si>
  <si>
    <t>MARINO JOSÉ FRANZ</t>
  </si>
  <si>
    <t>430885119-04</t>
  </si>
  <si>
    <t>18/07/2024</t>
  </si>
  <si>
    <t>CCAB</t>
  </si>
  <si>
    <t>MARIO ROQUE LUPATINI</t>
  </si>
  <si>
    <t>488207849-04</t>
  </si>
  <si>
    <t>MARLON FEDRIZZI</t>
  </si>
  <si>
    <t>532036071-15</t>
  </si>
  <si>
    <t>NR: 2274,2286,2287</t>
  </si>
  <si>
    <t>MAURO ALBERTO RIEDI</t>
  </si>
  <si>
    <t>411321061-68</t>
  </si>
  <si>
    <t>MIGUEL VAZ RIBEIRO</t>
  </si>
  <si>
    <t>546125359-87</t>
  </si>
  <si>
    <t>NR: 2249,2250</t>
  </si>
  <si>
    <t>NR: 2249,2250,2251,2252</t>
  </si>
  <si>
    <t>ORELIO LUPATINI E ESPOSA</t>
  </si>
  <si>
    <t>212308469-72</t>
  </si>
  <si>
    <t>OSCAR LUIZ CERVI</t>
  </si>
  <si>
    <t>210628030-00</t>
  </si>
  <si>
    <t>OTAVIO PALMEIRA DOS SANTOS</t>
  </si>
  <si>
    <t>146901101-82</t>
  </si>
  <si>
    <t>PEDRO MARCOS SPANHOL E ESPOSA</t>
  </si>
  <si>
    <t>368691399-20</t>
  </si>
  <si>
    <t>PERCI HENRIQUE SMANIOTTO E OUTROS</t>
  </si>
  <si>
    <t>020842961-10</t>
  </si>
  <si>
    <t xml:space="preserve">RENATO BURGEL E OUTROS </t>
  </si>
  <si>
    <t>531650630-87</t>
  </si>
  <si>
    <t>SALAZAR JONAS MARQUETTI E OUTRA</t>
  </si>
  <si>
    <t>589538179-00</t>
  </si>
  <si>
    <t>NR: 2268,2269,2270,2272,2273</t>
  </si>
  <si>
    <t>SERGIO AZEVEDO INTROVINI</t>
  </si>
  <si>
    <t>337241721-68</t>
  </si>
  <si>
    <t>NR: 2275,2283,2287</t>
  </si>
  <si>
    <t>NR: 2275,2276,2286,2287</t>
  </si>
  <si>
    <t>SERGIO MARCOS LERMEN</t>
  </si>
  <si>
    <t>474228741-04</t>
  </si>
  <si>
    <t>NR: 2256</t>
  </si>
  <si>
    <t>SILVANA MARIA VIZZOTO VARNIER</t>
  </si>
  <si>
    <t>448082910-53</t>
  </si>
  <si>
    <t>SINOVA INOVACOES AGRICOLAS SA</t>
  </si>
  <si>
    <t>04294897/0031-80</t>
  </si>
  <si>
    <t>CAMPO GRANDE</t>
  </si>
  <si>
    <t>SOBERANA EQUIPAMENTOS AGROPECUARIOS LTDA</t>
  </si>
  <si>
    <t>46121588/0001-32</t>
  </si>
  <si>
    <t>VOTUPORANGA</t>
  </si>
  <si>
    <t>NR: 2227</t>
  </si>
  <si>
    <t>TMG TROPICAL MELHORAMENTO E GENETICA LTDA</t>
  </si>
  <si>
    <t>06331414/0002-60</t>
  </si>
  <si>
    <t>RONDONOPOLIS</t>
  </si>
  <si>
    <t>11402267/0002-02</t>
  </si>
  <si>
    <t>13/09/2024</t>
  </si>
  <si>
    <t>NR: 2180,2181</t>
  </si>
  <si>
    <t>VALMIR JOSE SCHNEIDER</t>
  </si>
  <si>
    <t>569395231-20</t>
  </si>
  <si>
    <t>QUERENCIA</t>
  </si>
  <si>
    <t>VANDERLEI ANTONIO DE OLIVEIRA</t>
  </si>
  <si>
    <t>386214870-04</t>
  </si>
  <si>
    <t>NR: 2254,2255</t>
  </si>
  <si>
    <t>VICENTE BISSONI NETO E OUTROS</t>
  </si>
  <si>
    <t>047331589-04</t>
  </si>
  <si>
    <t>GAUCHA DO NORTE</t>
  </si>
  <si>
    <t>NR: 2253</t>
  </si>
  <si>
    <t>VITOR ELISIO POLTRONIERI E OUTROS</t>
  </si>
  <si>
    <t>250428239-72</t>
  </si>
  <si>
    <t>VOLMIR ANTONIO DELLALIBERA ALVES XAVIER E OUTROS</t>
  </si>
  <si>
    <t>788327999-87</t>
  </si>
  <si>
    <t>22/08/2024</t>
  </si>
  <si>
    <t>09/10/2024</t>
  </si>
  <si>
    <t>NR: 2275,2279,2286</t>
  </si>
  <si>
    <t>WILSON ROMAGNOLI E OUTRO</t>
  </si>
  <si>
    <t>387772909-68</t>
  </si>
  <si>
    <t>NR: 2239</t>
  </si>
  <si>
    <t>Teste</t>
  </si>
  <si>
    <t>TL</t>
  </si>
  <si>
    <t>Celso</t>
  </si>
  <si>
    <t>Tropical</t>
  </si>
  <si>
    <t>Plano Financeiro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</si>
</sst>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_-[$$-409]* #,##0.00_ ;_-[$$-409]* \-#,##0.00\ ;_-[$$-409]* &quot;-&quot;??_ ;_-@_ 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3">
    <xf numFmtId="0" fontId="0" fillId="0" borderId="0" xfId="0"/>
    <xf numFmtId="0" fontId="0" fillId="0" borderId="0" xfId="0" applyAlignment="1">
      <alignment horizontal="center"/>
    </xf>
    <xf numFmtId="4" fontId="3" fillId="0" borderId="0" xfId="0" applyNumberFormat="1" applyFont="1"/>
    <xf numFmtId="164" fontId="0" fillId="0" borderId="0" xfId="1" applyNumberFormat="1" applyFont="1"/>
    <xf numFmtId="164" fontId="3" fillId="0" borderId="0" xfId="1" applyNumberFormat="1" applyFont="1"/>
    <xf numFmtId="14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1" xfId="0" applyFill="1" applyBorder="1"/>
    <xf numFmtId="0" fontId="0" fillId="5" borderId="0" xfId="0" applyFill="1"/>
    <xf numFmtId="0" fontId="2" fillId="0" borderId="0" xfId="0" applyFont="1"/>
    <xf numFmtId="0" fontId="2" fillId="0" borderId="0" xfId="0" applyFont="1" applyAlignment="1">
      <alignment horizontal="left"/>
    </xf>
    <xf numFmtId="164" fontId="2" fillId="0" borderId="0" xfId="1" applyNumberFormat="1" applyFont="1"/>
    <xf numFmtId="14" fontId="2" fillId="0" borderId="0" xfId="0" applyNumberFormat="1" applyFont="1"/>
    <xf numFmtId="164" fontId="2" fillId="0" borderId="0" xfId="1" applyNumberFormat="1" applyFont="1" applyFill="1"/>
    <xf numFmtId="164" fontId="2" fillId="0" borderId="0" xfId="0" applyNumberFormat="1" applyFont="1"/>
    <xf numFmtId="49" fontId="0" fillId="0" borderId="0" xfId="0" applyNumberFormat="1"/>
    <xf numFmtId="0" fontId="0" fillId="3" borderId="0" xfId="0" applyFill="1" applyAlignment="1">
      <alignment horizontal="center"/>
    </xf>
    <xf numFmtId="164" fontId="0" fillId="3" borderId="0" xfId="1" applyNumberFormat="1" applyFont="1" applyFill="1"/>
    <xf numFmtId="14" fontId="0" fillId="3" borderId="0" xfId="0" applyNumberFormat="1" applyFill="1"/>
    <xf numFmtId="0" fontId="0" fillId="2" borderId="0" xfId="0" applyFill="1" applyAlignment="1">
      <alignment horizontal="center"/>
    </xf>
    <xf numFmtId="164" fontId="0" fillId="2" borderId="0" xfId="1" applyNumberFormat="1" applyFont="1" applyFill="1"/>
    <xf numFmtId="14" fontId="0" fillId="2" borderId="0" xfId="0" applyNumberFormat="1" applyFill="1"/>
    <xf numFmtId="0" fontId="0" fillId="6" borderId="0" xfId="0" applyFill="1"/>
    <xf numFmtId="0" fontId="0" fillId="6" borderId="0" xfId="0" applyFill="1" applyAlignment="1">
      <alignment horizontal="center"/>
    </xf>
    <xf numFmtId="164" fontId="0" fillId="6" borderId="0" xfId="1" applyNumberFormat="1" applyFont="1" applyFill="1"/>
    <xf numFmtId="14" fontId="0" fillId="6" borderId="0" xfId="0" applyNumberFormat="1" applyFill="1"/>
    <xf numFmtId="0" fontId="0" fillId="4" borderId="0" xfId="0" applyFill="1"/>
    <xf numFmtId="0" fontId="0" fillId="4" borderId="0" xfId="0" applyFill="1" applyAlignment="1">
      <alignment horizontal="center"/>
    </xf>
    <xf numFmtId="164" fontId="0" fillId="4" borderId="0" xfId="1" applyNumberFormat="1" applyFont="1" applyFill="1"/>
    <xf numFmtId="14" fontId="0" fillId="4" borderId="0" xfId="0" applyNumberFormat="1" applyFill="1"/>
    <xf numFmtId="49" fontId="0" fillId="2" borderId="0" xfId="0" applyNumberFormat="1" applyFill="1"/>
    <xf numFmtId="0" fontId="4" fillId="2" borderId="0" xfId="0" applyFont="1" applyFill="1"/>
    <xf numFmtId="0" fontId="4" fillId="2" borderId="0" xfId="0" applyFont="1" applyFill="1" applyAlignment="1">
      <alignment horizontal="center"/>
    </xf>
    <xf numFmtId="164" fontId="4" fillId="2" borderId="0" xfId="1" applyNumberFormat="1" applyFont="1" applyFill="1"/>
    <xf numFmtId="14" fontId="4" fillId="2" borderId="0" xfId="0" applyNumberFormat="1" applyFont="1" applyFill="1"/>
    <xf numFmtId="0" fontId="4" fillId="0" borderId="0" xfId="0" applyFont="1"/>
    <xf numFmtId="0" fontId="4" fillId="3" borderId="0" xfId="0" applyFont="1" applyFill="1"/>
    <xf numFmtId="0" fontId="0" fillId="7" borderId="0" xfId="0" applyFill="1"/>
    <xf numFmtId="0" fontId="2" fillId="7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164" fontId="0" fillId="7" borderId="0" xfId="1" applyNumberFormat="1" applyFont="1" applyFill="1"/>
    <xf numFmtId="14" fontId="0" fillId="7" borderId="0" xfId="0" applyNumberFormat="1" applyFill="1"/>
  </cellXfs>
  <cellStyles count="2">
    <cellStyle name="Moeda" xfId="1" builtinId="4"/>
    <cellStyle name="Normal" xfId="0" builtinId="0"/>
  </cellStyles>
  <dxfs count="13">
    <dxf>
      <fill>
        <patternFill patternType="solid">
          <fgColor rgb="FFD9E1F2"/>
          <bgColor rgb="FF000000"/>
        </patternFill>
      </fill>
    </dxf>
    <dxf>
      <numFmt numFmtId="0" formatCode="General"/>
    </dxf>
    <dxf>
      <numFmt numFmtId="19" formatCode="dd/mm/yyyy"/>
    </dxf>
    <dxf>
      <numFmt numFmtId="19" formatCode="dd/mm/yyyy"/>
    </dxf>
    <dxf>
      <numFmt numFmtId="30" formatCode="@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0" formatCode="General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F:\ADM%20DE%20VENDAS%20SEMENTES\2%20-%20SEMENTE%20DE%20ALGOD&#195;O\SEMENTE%20DE%20ALGOD&#195;O%20-%20SAFRA24-24\Relat&#243;rio%20de%20vendas%20-%20S.%20Algod&#227;o%2024-24.xlsx" TargetMode="External"/><Relationship Id="rId1" Type="http://schemas.openxmlformats.org/officeDocument/2006/relationships/externalLinkPath" Target="file:///F:\ADM%20DE%20VENDAS%20SEMENTES\2%20-%20SEMENTE%20DE%20ALGOD&#195;O\SEMENTE%20DE%20ALGOD&#195;O%20-%20SAFRA24-24\Relat&#243;rio%20de%20vendas%20-%20S.%20Algod&#227;o%2024-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edidos de Venda de Semente"/>
      <sheetName val="ROTEIROS"/>
      <sheetName val="ALTERAÇÃO"/>
      <sheetName val="Financeiro"/>
      <sheetName val="Seq. TSI"/>
    </sheetNames>
    <sheetDataSet>
      <sheetData sheetId="0"/>
      <sheetData sheetId="1"/>
      <sheetData sheetId="2"/>
      <sheetData sheetId="3"/>
      <sheetData sheetId="4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69D4698-61CC-41D4-903A-F11FC009FB19}" name="Vendas" displayName="Vendas" ref="A2:AE327" totalsRowShown="0" headerRowDxfId="12">
  <autoFilter ref="A2:AE327" xr:uid="{A69D4698-61CC-41D4-903A-F11FC009FB19}">
    <filterColumn colId="1">
      <colorFilter dxfId="0"/>
    </filterColumn>
    <filterColumn colId="7">
      <filters>
        <filter val="103"/>
        <filter val="216"/>
        <filter val="233"/>
      </filters>
    </filterColumn>
  </autoFilter>
  <tableColumns count="31">
    <tableColumn id="1" xr3:uid="{21C3A22E-A3DF-4546-9600-70B072C51A7B}" name="Empresa"/>
    <tableColumn id="2" xr3:uid="{925245BC-9555-466A-96EA-B8572F2F29FA}" name="Cliente"/>
    <tableColumn id="3" xr3:uid="{F34ED9D0-D603-4A1A-9A69-CC33148C9FF9}" name="CPF / CNPJ"/>
    <tableColumn id="4" xr3:uid="{D797678F-2681-41D5-8C40-078391A00A31}" name="Atividade"/>
    <tableColumn id="5" xr3:uid="{C826F504-36BE-4BBB-BC9D-99A2059A6944}" name="Cidade"/>
    <tableColumn id="6" xr3:uid="{C0105EF1-28EE-4361-9188-DDEC3B1CC7FC}" name="Estado"/>
    <tableColumn id="7" xr3:uid="{2F8B5F6A-E2DF-49A8-A987-608AC175FFC3}" name="Data" dataDxfId="11"/>
    <tableColumn id="8" xr3:uid="{D2296FB5-64EC-4ED8-BF0B-0A1C50F6ABC4}" name="Pedido" dataDxfId="10"/>
    <tableColumn id="9" xr3:uid="{54716E7D-5147-4C10-8273-1E25F4FC8B23}" name="Canal Distribuição"/>
    <tableColumn id="10" xr3:uid="{24BF3881-2374-4E8F-84DE-978EB1852D59}" name="Produto"/>
    <tableColumn id="11" xr3:uid="{7F9A0D36-B2AB-4D50-9EDD-9B5310DF7A4C}" name="Marca"/>
    <tableColumn id="12" xr3:uid="{B37D6868-6D75-496E-8D07-F05757376662}" name="Variedade"/>
    <tableColumn id="13" xr3:uid="{7A397C00-E148-43F1-9F9D-095AA7A87B89}" name="Peneira"/>
    <tableColumn id="14" xr3:uid="{D865BA8D-7C39-41DA-ACB7-B61E47FD36F5}" name="Categoria"/>
    <tableColumn id="15" xr3:uid="{DFC9DAC5-E02D-4D33-88DE-905384ED62AB}" name="Qtde. " dataDxfId="9"/>
    <tableColumn id="17" xr3:uid="{EED69433-5D3A-4806-BA1A-A9D36FCC2DF3}" name="Unid."/>
    <tableColumn id="18" xr3:uid="{5C3E8F4D-D932-470D-B7E8-05716DFDDD80}" name="SC200K" dataDxfId="8">
      <calculatedColumnFormula>IF(Vendas[[#This Row],[Unid.]]="BG 5 M",Vendas[[#This Row],[Qtde. ]]*25,IF(Vendas[[#This Row],[Unid.]]="BG2,5M",Vendas[[#This Row],[Qtde. ]]*12.5,Vendas[[#This Row],[Qtde. ]]))</calculatedColumnFormula>
    </tableColumn>
    <tableColumn id="19" xr3:uid="{BA41D53B-1923-4D26-807E-762ED0DCB038}" name="Moeda"/>
    <tableColumn id="20" xr3:uid="{ED37D8FB-AF54-4DC4-8552-6119CAB71DA5}" name="Tipo Frete"/>
    <tableColumn id="21" xr3:uid="{4DF669FE-CF04-46B0-97FB-7AC33CE74A59}" name="Sem" dataDxfId="7" dataCellStyle="Moeda"/>
    <tableColumn id="25" xr3:uid="{605FA0A7-4ED3-457C-92A7-78C8F9A1BB16}" name="Unitário" dataDxfId="6" dataCellStyle="Moeda"/>
    <tableColumn id="26" xr3:uid="{721EB649-6AF4-43EC-A277-C0E2E7C46097}" name="Valor Total" dataDxfId="5" dataCellStyle="Moeda"/>
    <tableColumn id="28" xr3:uid="{4DE0D54F-A375-4C59-8EEB-71EA89DEF97D}" name="Representante(s)"/>
    <tableColumn id="29" xr3:uid="{ED75F749-E2F5-4BC7-850A-9EEB62EF4B4D}" name="Canal Venda"/>
    <tableColumn id="30" xr3:uid="{1316C18B-4681-41E9-A96F-7D5E7154EDEB}" name="Nota de Lote"/>
    <tableColumn id="31" xr3:uid="{508CDA29-B2D4-44E2-868D-8C2C77CFBDB8}" name="Forma Recebimento"/>
    <tableColumn id="33" xr3:uid="{A0D88274-22CD-4118-A9AF-41E3E3B58592}" name="Solicitações de Tratamento" dataDxfId="4"/>
    <tableColumn id="34" xr3:uid="{E0ECC74A-CE0C-47A8-A50B-F791EAE9F439}" name="Previsão de entrega" dataDxfId="3">
      <calculatedColumnFormula>INDEX([1]!roteiros[Previsão de entrega],MATCH(Vendas[[#This Row],[Pedido]],[1]!roteiros[Pedido],0))</calculatedColumnFormula>
    </tableColumn>
    <tableColumn id="35" xr3:uid="{FBCBD142-293E-4B99-9708-122D0B81029A}" name="Vencimento" dataDxfId="2">
      <calculatedColumnFormula>INDEX([1]!Finan[Vencimento - Vencimento orig],MATCH(Vendas[[#This Row],[Pedido]],[1]!Finan[Pedido],0))</calculatedColumnFormula>
    </tableColumn>
    <tableColumn id="36" xr3:uid="{3AE4C2D8-5DBD-473F-AD3B-DA0E86D8C020}" name="Pagamento" dataDxfId="1">
      <calculatedColumnFormula>INDEX([1]!Finan[Data Baixa - Data da Baixa],MATCH(Vendas[[#This Row],[Pedido]],[1]!Finan[Pedido],0))</calculatedColumnFormula>
    </tableColumn>
    <tableColumn id="37" xr3:uid="{945135D8-4FDF-48D3-AA72-C9F755769345}" name="Obs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8D7C3DF-758C-4611-8434-4FC8383918FD}" name="Tabela2" displayName="Tabela2" ref="B1:D3" totalsRowShown="0">
  <autoFilter ref="B1:D3" xr:uid="{88D7C3DF-758C-4611-8434-4FC8383918FD}"/>
  <tableColumns count="3">
    <tableColumn id="1" xr3:uid="{9DFAB825-7F1B-4174-970A-60C71832B9C3}" name="Empresa"/>
    <tableColumn id="2" xr3:uid="{E2E43C4A-253D-414C-A8AB-8370C8E2AF8F}" name="TL"/>
    <tableColumn id="3" xr3:uid="{0E4EE687-B3D8-45CC-BF96-DA8E9A6078C6}" name="Plano Financeiro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C4326-DCDD-4F86-A4AD-96B061EB4F36}">
  <dimension ref="A1:AK327"/>
  <sheetViews>
    <sheetView tabSelected="1" workbookViewId="0"/>
  </sheetViews>
  <sheetFormatPr defaultRowHeight="14.4" x14ac:dyDescent="0.3"/>
  <cols>
    <col min="1" max="1" width="23.77734375" bestFit="1" customWidth="1"/>
    <col min="2" max="2" width="38.88671875" customWidth="1"/>
    <col min="3" max="3" width="16.5546875" hidden="1" customWidth="1"/>
    <col min="4" max="4" width="13.21875" hidden="1" customWidth="1"/>
    <col min="5" max="5" width="24.33203125" hidden="1" customWidth="1"/>
    <col min="6" max="6" width="8.88671875" hidden="1" customWidth="1"/>
    <col min="7" max="7" width="10.5546875" hidden="1" customWidth="1"/>
    <col min="8" max="8" width="9.33203125" style="1" bestFit="1" customWidth="1"/>
    <col min="9" max="9" width="20.44140625" hidden="1" customWidth="1"/>
    <col min="10" max="10" width="33.33203125" bestFit="1" customWidth="1"/>
    <col min="11" max="11" width="9.33203125" hidden="1" customWidth="1"/>
    <col min="12" max="12" width="21.21875" bestFit="1" customWidth="1"/>
    <col min="13" max="13" width="9.88671875" hidden="1" customWidth="1"/>
    <col min="14" max="14" width="11.33203125" hidden="1" customWidth="1"/>
    <col min="15" max="15" width="8.44140625" style="1" bestFit="1" customWidth="1"/>
    <col min="16" max="16" width="7.88671875" bestFit="1" customWidth="1"/>
    <col min="17" max="17" width="10.109375" customWidth="1"/>
    <col min="18" max="18" width="9.33203125" customWidth="1"/>
    <col min="19" max="19" width="6.44140625" customWidth="1"/>
    <col min="20" max="20" width="11.109375" style="3" hidden="1" customWidth="1"/>
    <col min="21" max="21" width="11.33203125" style="3" hidden="1" customWidth="1"/>
    <col min="22" max="22" width="16.21875" style="3" bestFit="1" customWidth="1"/>
    <col min="23" max="23" width="32.6640625" bestFit="1" customWidth="1"/>
    <col min="24" max="24" width="15.5546875" hidden="1" customWidth="1"/>
    <col min="25" max="25" width="14.109375" hidden="1" customWidth="1"/>
    <col min="26" max="26" width="20.77734375" hidden="1" customWidth="1"/>
    <col min="27" max="27" width="40.44140625" hidden="1" customWidth="1"/>
    <col min="28" max="28" width="10.88671875" style="5" customWidth="1"/>
    <col min="29" max="29" width="11.88671875" style="5" customWidth="1"/>
    <col min="30" max="30" width="13.21875" bestFit="1" customWidth="1"/>
    <col min="31" max="31" width="21.77734375" bestFit="1" customWidth="1"/>
    <col min="32" max="32" width="21.77734375" customWidth="1"/>
    <col min="33" max="33" width="15.5546875" bestFit="1" customWidth="1"/>
    <col min="34" max="34" width="13.77734375" bestFit="1" customWidth="1"/>
    <col min="35" max="35" width="14.88671875" bestFit="1" customWidth="1"/>
    <col min="36" max="36" width="14.6640625" bestFit="1" customWidth="1"/>
    <col min="37" max="37" width="13.88671875" bestFit="1" customWidth="1"/>
  </cols>
  <sheetData>
    <row r="1" spans="1:37" ht="15.6" x14ac:dyDescent="0.3">
      <c r="Q1" s="2">
        <f>SUBTOTAL(9,Vendas[SC200K])</f>
        <v>4019</v>
      </c>
      <c r="V1" s="4">
        <f>SUBTOTAL(9,V7:V244)</f>
        <v>1973826</v>
      </c>
      <c r="AG1" s="6" t="s">
        <v>0</v>
      </c>
      <c r="AH1" s="7" t="s">
        <v>1</v>
      </c>
      <c r="AI1" s="8" t="s">
        <v>2</v>
      </c>
      <c r="AJ1" s="9" t="s">
        <v>3</v>
      </c>
      <c r="AK1" s="40" t="s">
        <v>449</v>
      </c>
    </row>
    <row r="2" spans="1:37" x14ac:dyDescent="0.3">
      <c r="A2" s="10" t="s">
        <v>4</v>
      </c>
      <c r="B2" s="10" t="s">
        <v>5</v>
      </c>
      <c r="C2" s="10" t="s">
        <v>6</v>
      </c>
      <c r="D2" s="10" t="s">
        <v>7</v>
      </c>
      <c r="E2" s="10" t="s">
        <v>8</v>
      </c>
      <c r="F2" s="10" t="s">
        <v>9</v>
      </c>
      <c r="G2" s="10" t="s">
        <v>10</v>
      </c>
      <c r="H2" s="11" t="s">
        <v>11</v>
      </c>
      <c r="I2" s="10" t="s">
        <v>12</v>
      </c>
      <c r="J2" s="10" t="s">
        <v>13</v>
      </c>
      <c r="K2" s="10" t="s">
        <v>14</v>
      </c>
      <c r="L2" s="10" t="s">
        <v>15</v>
      </c>
      <c r="M2" s="10" t="s">
        <v>16</v>
      </c>
      <c r="N2" s="10" t="s">
        <v>17</v>
      </c>
      <c r="O2" s="11" t="s">
        <v>18</v>
      </c>
      <c r="P2" s="10" t="s">
        <v>19</v>
      </c>
      <c r="Q2" s="10" t="s">
        <v>20</v>
      </c>
      <c r="R2" s="10" t="s">
        <v>21</v>
      </c>
      <c r="S2" s="10" t="s">
        <v>22</v>
      </c>
      <c r="T2" s="12" t="s">
        <v>23</v>
      </c>
      <c r="U2" s="12" t="s">
        <v>24</v>
      </c>
      <c r="V2" s="12" t="s">
        <v>25</v>
      </c>
      <c r="W2" s="10" t="s">
        <v>26</v>
      </c>
      <c r="X2" s="10" t="s">
        <v>27</v>
      </c>
      <c r="Y2" s="10" t="s">
        <v>28</v>
      </c>
      <c r="Z2" s="10" t="s">
        <v>29</v>
      </c>
      <c r="AA2" s="10" t="s">
        <v>30</v>
      </c>
      <c r="AB2" s="13" t="s">
        <v>31</v>
      </c>
      <c r="AC2" s="13" t="s">
        <v>32</v>
      </c>
      <c r="AD2" s="13" t="s">
        <v>33</v>
      </c>
      <c r="AE2" s="10" t="s">
        <v>34</v>
      </c>
      <c r="AF2" s="10"/>
      <c r="AG2" s="14">
        <v>2871918.73</v>
      </c>
      <c r="AH2" s="15">
        <v>8949031.8599999994</v>
      </c>
      <c r="AI2" s="15">
        <v>2336953</v>
      </c>
      <c r="AJ2" s="15">
        <v>938867</v>
      </c>
      <c r="AK2" s="15">
        <v>1973826</v>
      </c>
    </row>
    <row r="3" spans="1:37" hidden="1" x14ac:dyDescent="0.3">
      <c r="A3" s="7" t="s">
        <v>35</v>
      </c>
      <c r="B3" s="7" t="s">
        <v>36</v>
      </c>
      <c r="C3" t="s">
        <v>37</v>
      </c>
      <c r="D3" t="s">
        <v>38</v>
      </c>
      <c r="E3" t="s">
        <v>39</v>
      </c>
      <c r="F3" t="s">
        <v>40</v>
      </c>
      <c r="G3" s="16" t="s">
        <v>41</v>
      </c>
      <c r="H3" s="17">
        <v>717</v>
      </c>
      <c r="I3" t="s">
        <v>42</v>
      </c>
      <c r="J3" s="7" t="s">
        <v>43</v>
      </c>
      <c r="K3" t="s">
        <v>44</v>
      </c>
      <c r="L3" s="7" t="s">
        <v>45</v>
      </c>
      <c r="M3" t="s">
        <v>46</v>
      </c>
      <c r="N3" t="s">
        <v>47</v>
      </c>
      <c r="O3" s="17">
        <v>55</v>
      </c>
      <c r="P3" s="7" t="s">
        <v>48</v>
      </c>
      <c r="Q3" s="7">
        <f>IF(Vendas[[#This Row],[Unid.]]="BG 5 M",Vendas[[#This Row],[Qtde. ]]*25,IF(Vendas[[#This Row],[Unid.]]="BG2,5M",Vendas[[#This Row],[Qtde. ]]*12.5,Vendas[[#This Row],[Qtde. ]]))</f>
        <v>1375</v>
      </c>
      <c r="R3" s="7" t="s">
        <v>49</v>
      </c>
      <c r="S3" s="7" t="s">
        <v>50</v>
      </c>
      <c r="T3" s="3">
        <v>13450</v>
      </c>
      <c r="U3" s="3">
        <v>13450</v>
      </c>
      <c r="V3" s="18">
        <v>739750</v>
      </c>
      <c r="W3" s="7" t="s">
        <v>51</v>
      </c>
      <c r="X3" t="s">
        <v>52</v>
      </c>
      <c r="Z3" t="s">
        <v>53</v>
      </c>
      <c r="AA3" s="16" t="s">
        <v>54</v>
      </c>
      <c r="AB3" s="19">
        <f>INDEX([1]!roteiros[Previsão de entrega],MATCH(Vendas[[#This Row],[Pedido]],[1]!roteiros[Pedido],0))</f>
        <v>45644</v>
      </c>
      <c r="AC3" s="19">
        <f>INDEX([1]!Finan[Vencimento - Vencimento orig],MATCH(Vendas[[#This Row],[Pedido]],[1]!Finan[Pedido],0))</f>
        <v>45736</v>
      </c>
      <c r="AD3" s="7" t="s">
        <v>55</v>
      </c>
      <c r="AE3" s="7"/>
    </row>
    <row r="4" spans="1:37" hidden="1" x14ac:dyDescent="0.3">
      <c r="A4" s="7" t="s">
        <v>35</v>
      </c>
      <c r="B4" s="7" t="s">
        <v>36</v>
      </c>
      <c r="C4" t="s">
        <v>37</v>
      </c>
      <c r="D4" t="s">
        <v>38</v>
      </c>
      <c r="E4" t="s">
        <v>39</v>
      </c>
      <c r="F4" t="s">
        <v>40</v>
      </c>
      <c r="G4" s="16" t="s">
        <v>41</v>
      </c>
      <c r="H4" s="17">
        <v>717</v>
      </c>
      <c r="I4" t="s">
        <v>42</v>
      </c>
      <c r="J4" s="7" t="s">
        <v>43</v>
      </c>
      <c r="K4" t="s">
        <v>44</v>
      </c>
      <c r="L4" s="7" t="s">
        <v>45</v>
      </c>
      <c r="M4" t="s">
        <v>46</v>
      </c>
      <c r="N4" t="s">
        <v>47</v>
      </c>
      <c r="O4" s="17">
        <v>5</v>
      </c>
      <c r="P4" s="7" t="s">
        <v>20</v>
      </c>
      <c r="Q4" s="7">
        <f>IF(Vendas[[#This Row],[Unid.]]="BG 5 M",Vendas[[#This Row],[Qtde. ]]*25,IF(Vendas[[#This Row],[Unid.]]="BG2,5M",Vendas[[#This Row],[Qtde. ]]*12.5,Vendas[[#This Row],[Qtde. ]]))</f>
        <v>5</v>
      </c>
      <c r="R4" s="7" t="s">
        <v>49</v>
      </c>
      <c r="S4" s="7" t="s">
        <v>50</v>
      </c>
      <c r="T4" s="3">
        <v>538</v>
      </c>
      <c r="U4" s="3">
        <v>538</v>
      </c>
      <c r="V4" s="18">
        <v>2690</v>
      </c>
      <c r="W4" s="7" t="s">
        <v>51</v>
      </c>
      <c r="X4" t="s">
        <v>52</v>
      </c>
      <c r="Z4" t="s">
        <v>53</v>
      </c>
      <c r="AA4" s="16" t="s">
        <v>54</v>
      </c>
      <c r="AB4" s="19">
        <f>INDEX([1]!roteiros[Previsão de entrega],MATCH(Vendas[[#This Row],[Pedido]],[1]!roteiros[Pedido],0))</f>
        <v>45644</v>
      </c>
      <c r="AC4" s="19">
        <f>INDEX([1]!Finan[Vencimento - Vencimento orig],MATCH(Vendas[[#This Row],[Pedido]],[1]!Finan[Pedido],0))</f>
        <v>45736</v>
      </c>
      <c r="AD4" s="7" t="s">
        <v>55</v>
      </c>
      <c r="AE4" s="7"/>
    </row>
    <row r="5" spans="1:37" hidden="1" x14ac:dyDescent="0.3">
      <c r="A5" s="6" t="s">
        <v>35</v>
      </c>
      <c r="B5" s="6" t="s">
        <v>56</v>
      </c>
      <c r="C5" t="s">
        <v>57</v>
      </c>
      <c r="D5" t="s">
        <v>38</v>
      </c>
      <c r="E5" t="s">
        <v>58</v>
      </c>
      <c r="F5" t="s">
        <v>40</v>
      </c>
      <c r="G5" s="16" t="s">
        <v>59</v>
      </c>
      <c r="H5" s="20">
        <v>308</v>
      </c>
      <c r="I5" t="s">
        <v>42</v>
      </c>
      <c r="J5" s="6" t="s">
        <v>60</v>
      </c>
      <c r="K5" t="s">
        <v>44</v>
      </c>
      <c r="L5" s="6" t="s">
        <v>61</v>
      </c>
      <c r="M5" t="s">
        <v>46</v>
      </c>
      <c r="N5" t="s">
        <v>47</v>
      </c>
      <c r="O5" s="20">
        <v>2</v>
      </c>
      <c r="P5" s="6" t="s">
        <v>48</v>
      </c>
      <c r="Q5" s="6">
        <f>IF(Vendas[[#This Row],[Unid.]]="BG 5 M",Vendas[[#This Row],[Qtde. ]]*25,IF(Vendas[[#This Row],[Unid.]]="BG2,5M",Vendas[[#This Row],[Qtde. ]]*12.5,Vendas[[#This Row],[Qtde. ]]))</f>
        <v>50</v>
      </c>
      <c r="R5" s="6" t="s">
        <v>49</v>
      </c>
      <c r="S5" s="6" t="s">
        <v>50</v>
      </c>
      <c r="T5" s="3">
        <v>12150</v>
      </c>
      <c r="U5" s="3">
        <v>12150</v>
      </c>
      <c r="V5" s="21">
        <v>24300</v>
      </c>
      <c r="W5" s="6" t="s">
        <v>62</v>
      </c>
      <c r="X5" t="s">
        <v>63</v>
      </c>
      <c r="Z5" t="s">
        <v>64</v>
      </c>
      <c r="AA5" s="16" t="s">
        <v>65</v>
      </c>
      <c r="AB5" s="22">
        <f>INDEX([1]!roteiros[Previsão de entrega],MATCH(Vendas[[#This Row],[Pedido]],[1]!roteiros[Pedido],0))</f>
        <v>45636</v>
      </c>
      <c r="AC5" s="22">
        <f>INDEX([1]!Finan[Vencimento - Vencimento orig],MATCH(Vendas[[#This Row],[Pedido]],[1]!Finan[Pedido],0))</f>
        <v>45628</v>
      </c>
      <c r="AD5" s="6" t="s">
        <v>55</v>
      </c>
      <c r="AE5" s="6"/>
    </row>
    <row r="6" spans="1:37" hidden="1" x14ac:dyDescent="0.3">
      <c r="A6" s="6" t="s">
        <v>35</v>
      </c>
      <c r="B6" s="6" t="s">
        <v>56</v>
      </c>
      <c r="C6" t="s">
        <v>57</v>
      </c>
      <c r="D6" t="s">
        <v>38</v>
      </c>
      <c r="E6" t="s">
        <v>58</v>
      </c>
      <c r="F6" t="s">
        <v>40</v>
      </c>
      <c r="G6" s="16" t="s">
        <v>59</v>
      </c>
      <c r="H6" s="20">
        <v>308</v>
      </c>
      <c r="I6" t="s">
        <v>42</v>
      </c>
      <c r="J6" s="6" t="s">
        <v>60</v>
      </c>
      <c r="K6" t="s">
        <v>44</v>
      </c>
      <c r="L6" s="6" t="s">
        <v>61</v>
      </c>
      <c r="M6" t="s">
        <v>46</v>
      </c>
      <c r="N6" t="s">
        <v>47</v>
      </c>
      <c r="O6" s="20">
        <v>16</v>
      </c>
      <c r="P6" s="6" t="s">
        <v>20</v>
      </c>
      <c r="Q6" s="6">
        <f>IF(Vendas[[#This Row],[Unid.]]="BG 5 M",Vendas[[#This Row],[Qtde. ]]*25,IF(Vendas[[#This Row],[Unid.]]="BG2,5M",Vendas[[#This Row],[Qtde. ]]*12.5,Vendas[[#This Row],[Qtde. ]]))</f>
        <v>16</v>
      </c>
      <c r="R6" s="6" t="s">
        <v>49</v>
      </c>
      <c r="S6" s="6" t="s">
        <v>50</v>
      </c>
      <c r="T6" s="3">
        <v>486</v>
      </c>
      <c r="U6" s="3">
        <v>486</v>
      </c>
      <c r="V6" s="21">
        <v>7776</v>
      </c>
      <c r="W6" s="6" t="s">
        <v>62</v>
      </c>
      <c r="X6" t="s">
        <v>63</v>
      </c>
      <c r="Z6" t="s">
        <v>64</v>
      </c>
      <c r="AA6" s="16" t="s">
        <v>65</v>
      </c>
      <c r="AB6" s="22">
        <f>INDEX([1]!roteiros[Previsão de entrega],MATCH(Vendas[[#This Row],[Pedido]],[1]!roteiros[Pedido],0))</f>
        <v>45636</v>
      </c>
      <c r="AC6" s="22">
        <f>INDEX([1]!Finan[Vencimento - Vencimento orig],MATCH(Vendas[[#This Row],[Pedido]],[1]!Finan[Pedido],0))</f>
        <v>45628</v>
      </c>
      <c r="AD6" s="6" t="s">
        <v>55</v>
      </c>
      <c r="AE6" s="6"/>
    </row>
    <row r="7" spans="1:37" hidden="1" x14ac:dyDescent="0.3">
      <c r="A7" s="7" t="s">
        <v>35</v>
      </c>
      <c r="B7" s="7" t="s">
        <v>66</v>
      </c>
      <c r="C7" t="s">
        <v>67</v>
      </c>
      <c r="D7" t="s">
        <v>38</v>
      </c>
      <c r="E7" t="s">
        <v>68</v>
      </c>
      <c r="F7" t="s">
        <v>40</v>
      </c>
      <c r="G7" s="16" t="s">
        <v>69</v>
      </c>
      <c r="H7" s="17">
        <v>319</v>
      </c>
      <c r="I7" t="s">
        <v>42</v>
      </c>
      <c r="J7" s="7" t="s">
        <v>60</v>
      </c>
      <c r="K7" t="s">
        <v>44</v>
      </c>
      <c r="L7" s="7" t="s">
        <v>70</v>
      </c>
      <c r="M7" t="s">
        <v>46</v>
      </c>
      <c r="N7" t="s">
        <v>47</v>
      </c>
      <c r="O7" s="17">
        <v>4</v>
      </c>
      <c r="P7" s="7" t="s">
        <v>48</v>
      </c>
      <c r="Q7" s="7">
        <f>IF(Vendas[[#This Row],[Unid.]]="BG 5 M",Vendas[[#This Row],[Qtde. ]]*25,IF(Vendas[[#This Row],[Unid.]]="BG2,5M",Vendas[[#This Row],[Qtde. ]]*12.5,Vendas[[#This Row],[Qtde. ]]))</f>
        <v>100</v>
      </c>
      <c r="R7" s="7" t="s">
        <v>49</v>
      </c>
      <c r="S7" s="7" t="s">
        <v>50</v>
      </c>
      <c r="T7" s="3">
        <v>10750</v>
      </c>
      <c r="U7" s="3">
        <v>10750</v>
      </c>
      <c r="V7" s="18">
        <v>43000</v>
      </c>
      <c r="W7" s="7" t="s">
        <v>62</v>
      </c>
      <c r="X7" t="s">
        <v>63</v>
      </c>
      <c r="Z7" t="s">
        <v>64</v>
      </c>
      <c r="AA7" s="16" t="s">
        <v>71</v>
      </c>
      <c r="AB7" s="19">
        <f>INDEX([1]!roteiros[Previsão de entrega],MATCH(Vendas[[#This Row],[Pedido]],[1]!roteiros[Pedido],0))</f>
        <v>45636</v>
      </c>
      <c r="AC7" s="19">
        <f>INDEX([1]!Finan[Vencimento - Vencimento orig],MATCH(Vendas[[#This Row],[Pedido]],[1]!Finan[Pedido],0))</f>
        <v>45611</v>
      </c>
      <c r="AD7" s="7" t="s">
        <v>72</v>
      </c>
      <c r="AE7" s="7" t="s">
        <v>73</v>
      </c>
    </row>
    <row r="8" spans="1:37" hidden="1" x14ac:dyDescent="0.3">
      <c r="A8" s="7" t="s">
        <v>35</v>
      </c>
      <c r="B8" s="7" t="s">
        <v>66</v>
      </c>
      <c r="C8" t="s">
        <v>67</v>
      </c>
      <c r="D8" t="s">
        <v>38</v>
      </c>
      <c r="E8" t="s">
        <v>68</v>
      </c>
      <c r="F8" t="s">
        <v>40</v>
      </c>
      <c r="G8" s="16" t="s">
        <v>69</v>
      </c>
      <c r="H8" s="17">
        <v>319</v>
      </c>
      <c r="I8" t="s">
        <v>42</v>
      </c>
      <c r="J8" s="7" t="s">
        <v>60</v>
      </c>
      <c r="K8" t="s">
        <v>44</v>
      </c>
      <c r="L8" s="7" t="s">
        <v>70</v>
      </c>
      <c r="M8" t="s">
        <v>46</v>
      </c>
      <c r="N8" t="s">
        <v>47</v>
      </c>
      <c r="O8" s="17">
        <v>10</v>
      </c>
      <c r="P8" s="7" t="s">
        <v>20</v>
      </c>
      <c r="Q8" s="7">
        <f>IF(Vendas[[#This Row],[Unid.]]="BG 5 M",Vendas[[#This Row],[Qtde. ]]*25,IF(Vendas[[#This Row],[Unid.]]="BG2,5M",Vendas[[#This Row],[Qtde. ]]*12.5,Vendas[[#This Row],[Qtde. ]]))</f>
        <v>10</v>
      </c>
      <c r="R8" s="7" t="s">
        <v>49</v>
      </c>
      <c r="S8" s="7" t="s">
        <v>50</v>
      </c>
      <c r="T8" s="3">
        <v>430</v>
      </c>
      <c r="U8" s="3">
        <v>430</v>
      </c>
      <c r="V8" s="18">
        <v>4300</v>
      </c>
      <c r="W8" s="7" t="s">
        <v>62</v>
      </c>
      <c r="X8" t="s">
        <v>63</v>
      </c>
      <c r="Z8" t="s">
        <v>64</v>
      </c>
      <c r="AA8" s="16" t="s">
        <v>71</v>
      </c>
      <c r="AB8" s="19">
        <f>INDEX([1]!roteiros[Previsão de entrega],MATCH(Vendas[[#This Row],[Pedido]],[1]!roteiros[Pedido],0))</f>
        <v>45636</v>
      </c>
      <c r="AC8" s="19">
        <f>INDEX([1]!Finan[Vencimento - Vencimento orig],MATCH(Vendas[[#This Row],[Pedido]],[1]!Finan[Pedido],0))</f>
        <v>45611</v>
      </c>
      <c r="AD8" s="7" t="s">
        <v>72</v>
      </c>
      <c r="AE8" s="7" t="s">
        <v>73</v>
      </c>
    </row>
    <row r="9" spans="1:37" hidden="1" x14ac:dyDescent="0.3">
      <c r="A9" s="7" t="s">
        <v>35</v>
      </c>
      <c r="B9" s="7" t="s">
        <v>66</v>
      </c>
      <c r="C9" t="s">
        <v>67</v>
      </c>
      <c r="D9" t="s">
        <v>38</v>
      </c>
      <c r="E9" t="s">
        <v>68</v>
      </c>
      <c r="F9" t="s">
        <v>40</v>
      </c>
      <c r="G9" s="16" t="s">
        <v>69</v>
      </c>
      <c r="H9" s="17">
        <v>319</v>
      </c>
      <c r="I9" t="s">
        <v>42</v>
      </c>
      <c r="J9" s="7" t="s">
        <v>60</v>
      </c>
      <c r="K9" t="s">
        <v>44</v>
      </c>
      <c r="L9" s="7" t="s">
        <v>74</v>
      </c>
      <c r="M9" t="s">
        <v>46</v>
      </c>
      <c r="N9" t="s">
        <v>47</v>
      </c>
      <c r="O9" s="17">
        <v>2</v>
      </c>
      <c r="P9" s="7" t="s">
        <v>48</v>
      </c>
      <c r="Q9" s="7">
        <f>IF(Vendas[[#This Row],[Unid.]]="BG 5 M",Vendas[[#This Row],[Qtde. ]]*25,IF(Vendas[[#This Row],[Unid.]]="BG2,5M",Vendas[[#This Row],[Qtde. ]]*12.5,Vendas[[#This Row],[Qtde. ]]))</f>
        <v>50</v>
      </c>
      <c r="R9" s="7" t="s">
        <v>49</v>
      </c>
      <c r="S9" s="7" t="s">
        <v>50</v>
      </c>
      <c r="T9" s="3">
        <v>10750</v>
      </c>
      <c r="U9" s="3">
        <v>10750</v>
      </c>
      <c r="V9" s="18">
        <v>21500</v>
      </c>
      <c r="W9" s="7" t="s">
        <v>62</v>
      </c>
      <c r="X9" t="s">
        <v>63</v>
      </c>
      <c r="Z9" t="s">
        <v>64</v>
      </c>
      <c r="AA9" s="16" t="s">
        <v>71</v>
      </c>
      <c r="AB9" s="19">
        <f>INDEX([1]!roteiros[Previsão de entrega],MATCH(Vendas[[#This Row],[Pedido]],[1]!roteiros[Pedido],0))</f>
        <v>45636</v>
      </c>
      <c r="AC9" s="19">
        <f>INDEX([1]!Finan[Vencimento - Vencimento orig],MATCH(Vendas[[#This Row],[Pedido]],[1]!Finan[Pedido],0))</f>
        <v>45611</v>
      </c>
      <c r="AD9" s="7" t="s">
        <v>72</v>
      </c>
      <c r="AE9" s="7" t="s">
        <v>73</v>
      </c>
    </row>
    <row r="10" spans="1:37" hidden="1" x14ac:dyDescent="0.3">
      <c r="A10" s="7" t="s">
        <v>35</v>
      </c>
      <c r="B10" s="7" t="s">
        <v>66</v>
      </c>
      <c r="C10" t="s">
        <v>67</v>
      </c>
      <c r="D10" t="s">
        <v>38</v>
      </c>
      <c r="E10" t="s">
        <v>68</v>
      </c>
      <c r="F10" t="s">
        <v>40</v>
      </c>
      <c r="G10" s="16" t="s">
        <v>69</v>
      </c>
      <c r="H10" s="17">
        <v>319</v>
      </c>
      <c r="I10" t="s">
        <v>42</v>
      </c>
      <c r="J10" s="7" t="s">
        <v>60</v>
      </c>
      <c r="K10" t="s">
        <v>44</v>
      </c>
      <c r="L10" s="7" t="s">
        <v>74</v>
      </c>
      <c r="M10" t="s">
        <v>46</v>
      </c>
      <c r="N10" t="s">
        <v>47</v>
      </c>
      <c r="O10" s="17">
        <v>7</v>
      </c>
      <c r="P10" s="7" t="s">
        <v>20</v>
      </c>
      <c r="Q10" s="7">
        <f>IF(Vendas[[#This Row],[Unid.]]="BG 5 M",Vendas[[#This Row],[Qtde. ]]*25,IF(Vendas[[#This Row],[Unid.]]="BG2,5M",Vendas[[#This Row],[Qtde. ]]*12.5,Vendas[[#This Row],[Qtde. ]]))</f>
        <v>7</v>
      </c>
      <c r="R10" s="7" t="s">
        <v>49</v>
      </c>
      <c r="S10" s="7" t="s">
        <v>50</v>
      </c>
      <c r="T10" s="3">
        <v>430</v>
      </c>
      <c r="U10" s="3">
        <v>430</v>
      </c>
      <c r="V10" s="18">
        <v>3010</v>
      </c>
      <c r="W10" s="7" t="s">
        <v>62</v>
      </c>
      <c r="X10" t="s">
        <v>63</v>
      </c>
      <c r="Z10" t="s">
        <v>64</v>
      </c>
      <c r="AA10" s="16" t="s">
        <v>71</v>
      </c>
      <c r="AB10" s="19">
        <f>INDEX([1]!roteiros[Previsão de entrega],MATCH(Vendas[[#This Row],[Pedido]],[1]!roteiros[Pedido],0))</f>
        <v>45636</v>
      </c>
      <c r="AC10" s="19">
        <f>INDEX([1]!Finan[Vencimento - Vencimento orig],MATCH(Vendas[[#This Row],[Pedido]],[1]!Finan[Pedido],0))</f>
        <v>45611</v>
      </c>
      <c r="AD10" s="7" t="s">
        <v>72</v>
      </c>
      <c r="AE10" s="7" t="s">
        <v>73</v>
      </c>
    </row>
    <row r="11" spans="1:37" hidden="1" x14ac:dyDescent="0.3">
      <c r="A11" s="7" t="s">
        <v>35</v>
      </c>
      <c r="B11" s="7" t="s">
        <v>66</v>
      </c>
      <c r="C11" t="s">
        <v>67</v>
      </c>
      <c r="D11" t="s">
        <v>38</v>
      </c>
      <c r="E11" t="s">
        <v>68</v>
      </c>
      <c r="F11" t="s">
        <v>40</v>
      </c>
      <c r="G11" s="16" t="s">
        <v>69</v>
      </c>
      <c r="H11" s="17">
        <v>319</v>
      </c>
      <c r="I11" t="s">
        <v>42</v>
      </c>
      <c r="J11" s="7" t="s">
        <v>60</v>
      </c>
      <c r="K11" t="s">
        <v>44</v>
      </c>
      <c r="L11" s="7" t="s">
        <v>61</v>
      </c>
      <c r="M11" t="s">
        <v>46</v>
      </c>
      <c r="N11" t="s">
        <v>47</v>
      </c>
      <c r="O11" s="17">
        <v>2</v>
      </c>
      <c r="P11" s="7" t="s">
        <v>48</v>
      </c>
      <c r="Q11" s="7">
        <f>IF(Vendas[[#This Row],[Unid.]]="BG 5 M",Vendas[[#This Row],[Qtde. ]]*25,IF(Vendas[[#This Row],[Unid.]]="BG2,5M",Vendas[[#This Row],[Qtde. ]]*12.5,Vendas[[#This Row],[Qtde. ]]))</f>
        <v>50</v>
      </c>
      <c r="R11" s="7" t="s">
        <v>49</v>
      </c>
      <c r="S11" s="7" t="s">
        <v>50</v>
      </c>
      <c r="T11" s="3">
        <v>11750</v>
      </c>
      <c r="U11" s="3">
        <v>11750</v>
      </c>
      <c r="V11" s="18">
        <v>23500</v>
      </c>
      <c r="W11" s="7" t="s">
        <v>62</v>
      </c>
      <c r="X11" t="s">
        <v>63</v>
      </c>
      <c r="Z11" t="s">
        <v>64</v>
      </c>
      <c r="AA11" s="16" t="s">
        <v>71</v>
      </c>
      <c r="AB11" s="19">
        <f>INDEX([1]!roteiros[Previsão de entrega],MATCH(Vendas[[#This Row],[Pedido]],[1]!roteiros[Pedido],0))</f>
        <v>45636</v>
      </c>
      <c r="AC11" s="19">
        <f>INDEX([1]!Finan[Vencimento - Vencimento orig],MATCH(Vendas[[#This Row],[Pedido]],[1]!Finan[Pedido],0))</f>
        <v>45611</v>
      </c>
      <c r="AD11" s="7" t="s">
        <v>72</v>
      </c>
      <c r="AE11" s="7" t="s">
        <v>73</v>
      </c>
    </row>
    <row r="12" spans="1:37" hidden="1" x14ac:dyDescent="0.3">
      <c r="A12" s="7" t="s">
        <v>35</v>
      </c>
      <c r="B12" s="7" t="s">
        <v>66</v>
      </c>
      <c r="C12" t="s">
        <v>67</v>
      </c>
      <c r="D12" t="s">
        <v>38</v>
      </c>
      <c r="E12" t="s">
        <v>68</v>
      </c>
      <c r="F12" t="s">
        <v>40</v>
      </c>
      <c r="G12" s="16" t="s">
        <v>69</v>
      </c>
      <c r="H12" s="17">
        <v>319</v>
      </c>
      <c r="I12" t="s">
        <v>42</v>
      </c>
      <c r="J12" s="7" t="s">
        <v>60</v>
      </c>
      <c r="K12" t="s">
        <v>44</v>
      </c>
      <c r="L12" s="7" t="s">
        <v>61</v>
      </c>
      <c r="M12" t="s">
        <v>46</v>
      </c>
      <c r="N12" t="s">
        <v>47</v>
      </c>
      <c r="O12" s="17">
        <v>20</v>
      </c>
      <c r="P12" s="7" t="s">
        <v>20</v>
      </c>
      <c r="Q12" s="7">
        <f>IF(Vendas[[#This Row],[Unid.]]="BG 5 M",Vendas[[#This Row],[Qtde. ]]*25,IF(Vendas[[#This Row],[Unid.]]="BG2,5M",Vendas[[#This Row],[Qtde. ]]*12.5,Vendas[[#This Row],[Qtde. ]]))</f>
        <v>20</v>
      </c>
      <c r="R12" s="7" t="s">
        <v>49</v>
      </c>
      <c r="S12" s="7" t="s">
        <v>50</v>
      </c>
      <c r="T12" s="3">
        <v>470</v>
      </c>
      <c r="U12" s="3">
        <v>470</v>
      </c>
      <c r="V12" s="18">
        <v>9400</v>
      </c>
      <c r="W12" s="7" t="s">
        <v>62</v>
      </c>
      <c r="X12" t="s">
        <v>63</v>
      </c>
      <c r="Z12" t="s">
        <v>64</v>
      </c>
      <c r="AA12" s="16" t="s">
        <v>71</v>
      </c>
      <c r="AB12" s="19">
        <f>INDEX([1]!roteiros[Previsão de entrega],MATCH(Vendas[[#This Row],[Pedido]],[1]!roteiros[Pedido],0))</f>
        <v>45636</v>
      </c>
      <c r="AC12" s="19">
        <f>INDEX([1]!Finan[Vencimento - Vencimento orig],MATCH(Vendas[[#This Row],[Pedido]],[1]!Finan[Pedido],0))</f>
        <v>45611</v>
      </c>
      <c r="AD12" s="7" t="s">
        <v>72</v>
      </c>
      <c r="AE12" s="7" t="s">
        <v>73</v>
      </c>
    </row>
    <row r="13" spans="1:37" hidden="1" x14ac:dyDescent="0.3">
      <c r="A13" s="23" t="s">
        <v>75</v>
      </c>
      <c r="B13" s="23" t="s">
        <v>76</v>
      </c>
      <c r="C13" t="s">
        <v>77</v>
      </c>
      <c r="D13" t="s">
        <v>78</v>
      </c>
      <c r="E13" t="s">
        <v>79</v>
      </c>
      <c r="F13" t="s">
        <v>80</v>
      </c>
      <c r="G13" s="16" t="s">
        <v>81</v>
      </c>
      <c r="H13" s="24">
        <v>402</v>
      </c>
      <c r="I13" t="s">
        <v>82</v>
      </c>
      <c r="J13" s="23" t="s">
        <v>83</v>
      </c>
      <c r="K13" t="s">
        <v>44</v>
      </c>
      <c r="L13" s="23" t="s">
        <v>84</v>
      </c>
      <c r="M13" t="s">
        <v>46</v>
      </c>
      <c r="N13" t="s">
        <v>47</v>
      </c>
      <c r="O13" s="24">
        <v>2</v>
      </c>
      <c r="P13" s="23" t="s">
        <v>48</v>
      </c>
      <c r="Q13" s="23">
        <f>IF(Vendas[[#This Row],[Unid.]]="BG 5 M",Vendas[[#This Row],[Qtde. ]]*25,IF(Vendas[[#This Row],[Unid.]]="BG2,5M",Vendas[[#This Row],[Qtde. ]]*12.5,Vendas[[#This Row],[Qtde. ]]))</f>
        <v>50</v>
      </c>
      <c r="R13" s="23" t="s">
        <v>49</v>
      </c>
      <c r="S13" s="23" t="s">
        <v>50</v>
      </c>
      <c r="T13" s="3">
        <v>7750</v>
      </c>
      <c r="U13" s="3">
        <v>7750</v>
      </c>
      <c r="V13" s="25">
        <v>15500</v>
      </c>
      <c r="W13" s="23" t="s">
        <v>85</v>
      </c>
      <c r="X13" t="s">
        <v>52</v>
      </c>
      <c r="Z13" t="s">
        <v>64</v>
      </c>
      <c r="AA13" s="16" t="s">
        <v>86</v>
      </c>
      <c r="AB13" s="26">
        <f>INDEX([1]!roteiros[Previsão de entrega],MATCH(Vendas[[#This Row],[Pedido]],[1]!roteiros[Pedido],0))</f>
        <v>45616</v>
      </c>
      <c r="AC13" s="26">
        <f>INDEX([1]!Finan[Vencimento - Vencimento orig],MATCH(Vendas[[#This Row],[Pedido]],[1]!Finan[Pedido],0))</f>
        <v>45601</v>
      </c>
      <c r="AD13" s="23" t="s">
        <v>55</v>
      </c>
      <c r="AE13" s="23"/>
    </row>
    <row r="14" spans="1:37" hidden="1" x14ac:dyDescent="0.3">
      <c r="A14" s="23" t="s">
        <v>75</v>
      </c>
      <c r="B14" s="23" t="s">
        <v>76</v>
      </c>
      <c r="C14" t="s">
        <v>77</v>
      </c>
      <c r="D14" t="s">
        <v>78</v>
      </c>
      <c r="E14" t="s">
        <v>79</v>
      </c>
      <c r="F14" t="s">
        <v>80</v>
      </c>
      <c r="G14" s="16" t="s">
        <v>81</v>
      </c>
      <c r="H14" s="24">
        <v>402</v>
      </c>
      <c r="I14" t="s">
        <v>82</v>
      </c>
      <c r="J14" s="23" t="s">
        <v>83</v>
      </c>
      <c r="K14" t="s">
        <v>44</v>
      </c>
      <c r="L14" s="23" t="s">
        <v>84</v>
      </c>
      <c r="M14" t="s">
        <v>46</v>
      </c>
      <c r="N14" t="s">
        <v>47</v>
      </c>
      <c r="O14" s="24">
        <v>10</v>
      </c>
      <c r="P14" s="23" t="s">
        <v>20</v>
      </c>
      <c r="Q14" s="23">
        <f>IF(Vendas[[#This Row],[Unid.]]="BG 5 M",Vendas[[#This Row],[Qtde. ]]*25,IF(Vendas[[#This Row],[Unid.]]="BG2,5M",Vendas[[#This Row],[Qtde. ]]*12.5,Vendas[[#This Row],[Qtde. ]]))</f>
        <v>10</v>
      </c>
      <c r="R14" s="23" t="s">
        <v>49</v>
      </c>
      <c r="S14" s="23" t="s">
        <v>50</v>
      </c>
      <c r="T14" s="3">
        <v>310</v>
      </c>
      <c r="U14" s="3">
        <v>310</v>
      </c>
      <c r="V14" s="25">
        <v>3100</v>
      </c>
      <c r="W14" s="23" t="s">
        <v>85</v>
      </c>
      <c r="X14" t="s">
        <v>52</v>
      </c>
      <c r="Z14" t="s">
        <v>64</v>
      </c>
      <c r="AA14" s="16" t="s">
        <v>86</v>
      </c>
      <c r="AB14" s="26">
        <f>INDEX([1]!roteiros[Previsão de entrega],MATCH(Vendas[[#This Row],[Pedido]],[1]!roteiros[Pedido],0))</f>
        <v>45616</v>
      </c>
      <c r="AC14" s="26">
        <f>INDEX([1]!Finan[Vencimento - Vencimento orig],MATCH(Vendas[[#This Row],[Pedido]],[1]!Finan[Pedido],0))</f>
        <v>45601</v>
      </c>
      <c r="AD14" s="23" t="s">
        <v>55</v>
      </c>
      <c r="AE14" s="23"/>
    </row>
    <row r="15" spans="1:37" hidden="1" x14ac:dyDescent="0.3">
      <c r="A15" s="23" t="s">
        <v>75</v>
      </c>
      <c r="B15" s="23" t="s">
        <v>76</v>
      </c>
      <c r="C15" t="s">
        <v>77</v>
      </c>
      <c r="D15" t="s">
        <v>78</v>
      </c>
      <c r="E15" t="s">
        <v>79</v>
      </c>
      <c r="F15" t="s">
        <v>80</v>
      </c>
      <c r="G15" s="16" t="s">
        <v>81</v>
      </c>
      <c r="H15" s="24">
        <v>402</v>
      </c>
      <c r="I15" t="s">
        <v>82</v>
      </c>
      <c r="J15" s="23" t="s">
        <v>83</v>
      </c>
      <c r="K15" t="s">
        <v>44</v>
      </c>
      <c r="L15" s="23" t="s">
        <v>61</v>
      </c>
      <c r="M15" t="s">
        <v>46</v>
      </c>
      <c r="N15" t="s">
        <v>47</v>
      </c>
      <c r="O15" s="24">
        <v>10</v>
      </c>
      <c r="P15" s="23" t="s">
        <v>20</v>
      </c>
      <c r="Q15" s="23">
        <f>IF(Vendas[[#This Row],[Unid.]]="BG 5 M",Vendas[[#This Row],[Qtde. ]]*25,IF(Vendas[[#This Row],[Unid.]]="BG2,5M",Vendas[[#This Row],[Qtde. ]]*12.5,Vendas[[#This Row],[Qtde. ]]))</f>
        <v>10</v>
      </c>
      <c r="R15" s="23" t="s">
        <v>49</v>
      </c>
      <c r="S15" s="23" t="s">
        <v>50</v>
      </c>
      <c r="T15" s="3">
        <v>475</v>
      </c>
      <c r="U15" s="3">
        <v>475</v>
      </c>
      <c r="V15" s="25">
        <v>4750</v>
      </c>
      <c r="W15" s="23" t="s">
        <v>85</v>
      </c>
      <c r="X15" t="s">
        <v>52</v>
      </c>
      <c r="Z15" t="s">
        <v>64</v>
      </c>
      <c r="AA15" s="16" t="s">
        <v>86</v>
      </c>
      <c r="AB15" s="26">
        <f>INDEX([1]!roteiros[Previsão de entrega],MATCH(Vendas[[#This Row],[Pedido]],[1]!roteiros[Pedido],0))</f>
        <v>45616</v>
      </c>
      <c r="AC15" s="26">
        <f>INDEX([1]!Finan[Vencimento - Vencimento orig],MATCH(Vendas[[#This Row],[Pedido]],[1]!Finan[Pedido],0))</f>
        <v>45601</v>
      </c>
      <c r="AD15" s="23" t="s">
        <v>55</v>
      </c>
      <c r="AE15" s="23"/>
    </row>
    <row r="16" spans="1:37" hidden="1" x14ac:dyDescent="0.3">
      <c r="A16" s="23" t="s">
        <v>75</v>
      </c>
      <c r="B16" s="23" t="s">
        <v>76</v>
      </c>
      <c r="C16" t="s">
        <v>77</v>
      </c>
      <c r="D16" t="s">
        <v>78</v>
      </c>
      <c r="E16" t="s">
        <v>79</v>
      </c>
      <c r="F16" t="s">
        <v>80</v>
      </c>
      <c r="G16" s="16" t="s">
        <v>81</v>
      </c>
      <c r="H16" s="24">
        <v>402</v>
      </c>
      <c r="I16" t="s">
        <v>82</v>
      </c>
      <c r="J16" s="23" t="s">
        <v>87</v>
      </c>
      <c r="K16" t="s">
        <v>44</v>
      </c>
      <c r="L16" s="23" t="s">
        <v>88</v>
      </c>
      <c r="M16" t="s">
        <v>46</v>
      </c>
      <c r="N16" t="s">
        <v>47</v>
      </c>
      <c r="O16" s="24">
        <v>6</v>
      </c>
      <c r="P16" s="23" t="s">
        <v>48</v>
      </c>
      <c r="Q16" s="23">
        <f>IF(Vendas[[#This Row],[Unid.]]="BG 5 M",Vendas[[#This Row],[Qtde. ]]*25,IF(Vendas[[#This Row],[Unid.]]="BG2,5M",Vendas[[#This Row],[Qtde. ]]*12.5,Vendas[[#This Row],[Qtde. ]]))</f>
        <v>150</v>
      </c>
      <c r="R16" s="23" t="s">
        <v>49</v>
      </c>
      <c r="S16" s="23" t="s">
        <v>50</v>
      </c>
      <c r="T16" s="3">
        <v>9200</v>
      </c>
      <c r="U16" s="3">
        <v>9200</v>
      </c>
      <c r="V16" s="25">
        <v>55200</v>
      </c>
      <c r="W16" s="23" t="s">
        <v>85</v>
      </c>
      <c r="X16" t="s">
        <v>52</v>
      </c>
      <c r="Z16" t="s">
        <v>64</v>
      </c>
      <c r="AA16" s="16" t="s">
        <v>86</v>
      </c>
      <c r="AB16" s="26">
        <f>INDEX([1]!roteiros[Previsão de entrega],MATCH(Vendas[[#This Row],[Pedido]],[1]!roteiros[Pedido],0))</f>
        <v>45616</v>
      </c>
      <c r="AC16" s="26">
        <f>INDEX([1]!Finan[Vencimento - Vencimento orig],MATCH(Vendas[[#This Row],[Pedido]],[1]!Finan[Pedido],0))</f>
        <v>45601</v>
      </c>
      <c r="AD16" s="23" t="s">
        <v>55</v>
      </c>
      <c r="AE16" s="23"/>
    </row>
    <row r="17" spans="1:31" hidden="1" x14ac:dyDescent="0.3">
      <c r="A17" s="6" t="s">
        <v>35</v>
      </c>
      <c r="B17" s="6" t="s">
        <v>89</v>
      </c>
      <c r="C17" t="s">
        <v>90</v>
      </c>
      <c r="D17" t="s">
        <v>38</v>
      </c>
      <c r="E17" t="s">
        <v>91</v>
      </c>
      <c r="F17" t="s">
        <v>40</v>
      </c>
      <c r="G17" s="16" t="s">
        <v>92</v>
      </c>
      <c r="H17" s="20">
        <v>704</v>
      </c>
      <c r="I17" t="s">
        <v>42</v>
      </c>
      <c r="J17" s="6" t="s">
        <v>60</v>
      </c>
      <c r="K17" t="s">
        <v>44</v>
      </c>
      <c r="L17" s="6" t="s">
        <v>84</v>
      </c>
      <c r="M17" t="s">
        <v>46</v>
      </c>
      <c r="N17" t="s">
        <v>47</v>
      </c>
      <c r="O17" s="20">
        <v>2</v>
      </c>
      <c r="P17" s="6" t="s">
        <v>48</v>
      </c>
      <c r="Q17" s="6">
        <f>IF(Vendas[[#This Row],[Unid.]]="BG 5 M",Vendas[[#This Row],[Qtde. ]]*25,IF(Vendas[[#This Row],[Unid.]]="BG2,5M",Vendas[[#This Row],[Qtde. ]]*12.5,Vendas[[#This Row],[Qtde. ]]))</f>
        <v>50</v>
      </c>
      <c r="R17" s="6" t="s">
        <v>49</v>
      </c>
      <c r="S17" s="6" t="s">
        <v>50</v>
      </c>
      <c r="T17" s="3">
        <v>9250</v>
      </c>
      <c r="U17" s="3">
        <v>9250</v>
      </c>
      <c r="V17" s="21">
        <v>18500</v>
      </c>
      <c r="W17" s="6" t="s">
        <v>51</v>
      </c>
      <c r="X17" t="s">
        <v>52</v>
      </c>
      <c r="Z17" t="s">
        <v>64</v>
      </c>
      <c r="AA17" s="16" t="s">
        <v>93</v>
      </c>
      <c r="AB17" s="22">
        <f>INDEX([1]!roteiros[Previsão de entrega],MATCH(Vendas[[#This Row],[Pedido]],[1]!roteiros[Pedido],0))</f>
        <v>45646</v>
      </c>
      <c r="AC17" s="22">
        <f>INDEX([1]!Finan[Vencimento - Vencimento orig],MATCH(Vendas[[#This Row],[Pedido]],[1]!Finan[Pedido],0))</f>
        <v>45627</v>
      </c>
      <c r="AD17" s="6" t="s">
        <v>55</v>
      </c>
      <c r="AE17" s="6"/>
    </row>
    <row r="18" spans="1:31" hidden="1" x14ac:dyDescent="0.3">
      <c r="A18" s="7" t="s">
        <v>35</v>
      </c>
      <c r="B18" s="7" t="s">
        <v>94</v>
      </c>
      <c r="C18" t="s">
        <v>95</v>
      </c>
      <c r="D18" t="s">
        <v>38</v>
      </c>
      <c r="E18" t="s">
        <v>96</v>
      </c>
      <c r="F18" t="s">
        <v>40</v>
      </c>
      <c r="G18" s="16" t="s">
        <v>97</v>
      </c>
      <c r="H18" s="17">
        <v>307</v>
      </c>
      <c r="I18" t="s">
        <v>42</v>
      </c>
      <c r="J18" s="7" t="s">
        <v>43</v>
      </c>
      <c r="K18" t="s">
        <v>44</v>
      </c>
      <c r="L18" s="7" t="s">
        <v>70</v>
      </c>
      <c r="M18" t="s">
        <v>46</v>
      </c>
      <c r="N18" t="s">
        <v>47</v>
      </c>
      <c r="O18" s="17">
        <v>1</v>
      </c>
      <c r="P18" s="7" t="s">
        <v>48</v>
      </c>
      <c r="Q18" s="7">
        <f>IF(Vendas[[#This Row],[Unid.]]="BG 5 M",Vendas[[#This Row],[Qtde. ]]*25,IF(Vendas[[#This Row],[Unid.]]="BG2,5M",Vendas[[#This Row],[Qtde. ]]*12.5,Vendas[[#This Row],[Qtde. ]]))</f>
        <v>25</v>
      </c>
      <c r="R18" s="7" t="s">
        <v>49</v>
      </c>
      <c r="S18" s="7" t="s">
        <v>50</v>
      </c>
      <c r="T18" s="3">
        <v>10241</v>
      </c>
      <c r="U18" s="3">
        <v>10241</v>
      </c>
      <c r="V18" s="18">
        <v>10241</v>
      </c>
      <c r="W18" s="7" t="s">
        <v>62</v>
      </c>
      <c r="X18" t="s">
        <v>52</v>
      </c>
      <c r="Z18" t="s">
        <v>64</v>
      </c>
      <c r="AA18" s="16" t="s">
        <v>54</v>
      </c>
      <c r="AB18" s="19">
        <f>INDEX([1]!roteiros[Previsão de entrega],MATCH(Vendas[[#This Row],[Pedido]],[1]!roteiros[Pedido],0))</f>
        <v>45634</v>
      </c>
      <c r="AC18" s="19">
        <f>INDEX([1]!Finan[Vencimento - Vencimento orig],MATCH(Vendas[[#This Row],[Pedido]],[1]!Finan[Pedido],0))</f>
        <v>45631</v>
      </c>
      <c r="AD18" s="7" t="s">
        <v>55</v>
      </c>
      <c r="AE18" s="7"/>
    </row>
    <row r="19" spans="1:31" hidden="1" x14ac:dyDescent="0.3">
      <c r="A19" s="7" t="s">
        <v>35</v>
      </c>
      <c r="B19" s="7" t="s">
        <v>94</v>
      </c>
      <c r="C19" t="s">
        <v>95</v>
      </c>
      <c r="D19" t="s">
        <v>38</v>
      </c>
      <c r="E19" t="s">
        <v>96</v>
      </c>
      <c r="F19" t="s">
        <v>40</v>
      </c>
      <c r="G19" s="16" t="s">
        <v>97</v>
      </c>
      <c r="H19" s="17">
        <v>307</v>
      </c>
      <c r="I19" t="s">
        <v>42</v>
      </c>
      <c r="J19" s="7" t="s">
        <v>43</v>
      </c>
      <c r="K19" t="s">
        <v>44</v>
      </c>
      <c r="L19" s="7" t="s">
        <v>70</v>
      </c>
      <c r="M19" t="s">
        <v>46</v>
      </c>
      <c r="N19" t="s">
        <v>47</v>
      </c>
      <c r="O19" s="17">
        <v>20</v>
      </c>
      <c r="P19" s="7" t="s">
        <v>20</v>
      </c>
      <c r="Q19" s="7">
        <f>IF(Vendas[[#This Row],[Unid.]]="BG 5 M",Vendas[[#This Row],[Qtde. ]]*25,IF(Vendas[[#This Row],[Unid.]]="BG2,5M",Vendas[[#This Row],[Qtde. ]]*12.5,Vendas[[#This Row],[Qtde. ]]))</f>
        <v>20</v>
      </c>
      <c r="R19" s="7" t="s">
        <v>49</v>
      </c>
      <c r="S19" s="7" t="s">
        <v>50</v>
      </c>
      <c r="T19" s="3">
        <v>409.64</v>
      </c>
      <c r="U19" s="3">
        <v>409.64</v>
      </c>
      <c r="V19" s="18">
        <v>8192.7999999999993</v>
      </c>
      <c r="W19" s="7" t="s">
        <v>62</v>
      </c>
      <c r="X19" t="s">
        <v>52</v>
      </c>
      <c r="Z19" t="s">
        <v>64</v>
      </c>
      <c r="AA19" s="16" t="s">
        <v>54</v>
      </c>
      <c r="AB19" s="19">
        <f>INDEX([1]!roteiros[Previsão de entrega],MATCH(Vendas[[#This Row],[Pedido]],[1]!roteiros[Pedido],0))</f>
        <v>45634</v>
      </c>
      <c r="AC19" s="19">
        <f>INDEX([1]!Finan[Vencimento - Vencimento orig],MATCH(Vendas[[#This Row],[Pedido]],[1]!Finan[Pedido],0))</f>
        <v>45631</v>
      </c>
      <c r="AD19" s="7" t="s">
        <v>55</v>
      </c>
      <c r="AE19" s="7"/>
    </row>
    <row r="20" spans="1:31" hidden="1" x14ac:dyDescent="0.3">
      <c r="A20" s="7" t="s">
        <v>35</v>
      </c>
      <c r="B20" s="7" t="s">
        <v>94</v>
      </c>
      <c r="C20" t="s">
        <v>95</v>
      </c>
      <c r="D20" t="s">
        <v>38</v>
      </c>
      <c r="E20" t="s">
        <v>96</v>
      </c>
      <c r="F20" t="s">
        <v>40</v>
      </c>
      <c r="G20" s="16" t="s">
        <v>97</v>
      </c>
      <c r="H20" s="17">
        <v>307</v>
      </c>
      <c r="I20" t="s">
        <v>42</v>
      </c>
      <c r="J20" s="7" t="s">
        <v>43</v>
      </c>
      <c r="K20" t="s">
        <v>44</v>
      </c>
      <c r="L20" s="7" t="s">
        <v>74</v>
      </c>
      <c r="M20" t="s">
        <v>46</v>
      </c>
      <c r="N20" t="s">
        <v>47</v>
      </c>
      <c r="O20" s="17">
        <v>1</v>
      </c>
      <c r="P20" s="7" t="s">
        <v>48</v>
      </c>
      <c r="Q20" s="7">
        <f>IF(Vendas[[#This Row],[Unid.]]="BG 5 M",Vendas[[#This Row],[Qtde. ]]*25,IF(Vendas[[#This Row],[Unid.]]="BG2,5M",Vendas[[#This Row],[Qtde. ]]*12.5,Vendas[[#This Row],[Qtde. ]]))</f>
        <v>25</v>
      </c>
      <c r="R20" s="7" t="s">
        <v>49</v>
      </c>
      <c r="S20" s="7" t="s">
        <v>50</v>
      </c>
      <c r="T20" s="3">
        <v>10241</v>
      </c>
      <c r="U20" s="3">
        <v>10241</v>
      </c>
      <c r="V20" s="18">
        <v>10241</v>
      </c>
      <c r="W20" s="7" t="s">
        <v>62</v>
      </c>
      <c r="X20" t="s">
        <v>52</v>
      </c>
      <c r="Z20" t="s">
        <v>64</v>
      </c>
      <c r="AA20" s="16" t="s">
        <v>54</v>
      </c>
      <c r="AB20" s="19">
        <f>INDEX([1]!roteiros[Previsão de entrega],MATCH(Vendas[[#This Row],[Pedido]],[1]!roteiros[Pedido],0))</f>
        <v>45634</v>
      </c>
      <c r="AC20" s="19">
        <f>INDEX([1]!Finan[Vencimento - Vencimento orig],MATCH(Vendas[[#This Row],[Pedido]],[1]!Finan[Pedido],0))</f>
        <v>45631</v>
      </c>
      <c r="AD20" s="7" t="s">
        <v>55</v>
      </c>
      <c r="AE20" s="7"/>
    </row>
    <row r="21" spans="1:31" hidden="1" x14ac:dyDescent="0.3">
      <c r="A21" s="7" t="s">
        <v>35</v>
      </c>
      <c r="B21" s="7" t="s">
        <v>94</v>
      </c>
      <c r="C21" t="s">
        <v>95</v>
      </c>
      <c r="D21" t="s">
        <v>38</v>
      </c>
      <c r="E21" t="s">
        <v>96</v>
      </c>
      <c r="F21" t="s">
        <v>40</v>
      </c>
      <c r="G21" s="16" t="s">
        <v>97</v>
      </c>
      <c r="H21" s="17">
        <v>307</v>
      </c>
      <c r="I21" t="s">
        <v>42</v>
      </c>
      <c r="J21" s="7" t="s">
        <v>43</v>
      </c>
      <c r="K21" t="s">
        <v>44</v>
      </c>
      <c r="L21" s="7" t="s">
        <v>61</v>
      </c>
      <c r="M21" t="s">
        <v>46</v>
      </c>
      <c r="N21" t="s">
        <v>47</v>
      </c>
      <c r="O21" s="17">
        <v>2</v>
      </c>
      <c r="P21" s="7" t="s">
        <v>48</v>
      </c>
      <c r="Q21" s="7">
        <f>IF(Vendas[[#This Row],[Unid.]]="BG 5 M",Vendas[[#This Row],[Qtde. ]]*25,IF(Vendas[[#This Row],[Unid.]]="BG2,5M",Vendas[[#This Row],[Qtde. ]]*12.5,Vendas[[#This Row],[Qtde. ]]))</f>
        <v>50</v>
      </c>
      <c r="R21" s="7" t="s">
        <v>49</v>
      </c>
      <c r="S21" s="7" t="s">
        <v>50</v>
      </c>
      <c r="T21" s="3">
        <v>10875</v>
      </c>
      <c r="U21" s="3">
        <v>10875</v>
      </c>
      <c r="V21" s="18">
        <v>21750</v>
      </c>
      <c r="W21" s="7" t="s">
        <v>62</v>
      </c>
      <c r="X21" t="s">
        <v>52</v>
      </c>
      <c r="Z21" t="s">
        <v>64</v>
      </c>
      <c r="AA21" s="16" t="s">
        <v>54</v>
      </c>
      <c r="AB21" s="19">
        <f>INDEX([1]!roteiros[Previsão de entrega],MATCH(Vendas[[#This Row],[Pedido]],[1]!roteiros[Pedido],0))</f>
        <v>45634</v>
      </c>
      <c r="AC21" s="19">
        <f>INDEX([1]!Finan[Vencimento - Vencimento orig],MATCH(Vendas[[#This Row],[Pedido]],[1]!Finan[Pedido],0))</f>
        <v>45631</v>
      </c>
      <c r="AD21" s="7" t="s">
        <v>55</v>
      </c>
      <c r="AE21" s="7"/>
    </row>
    <row r="22" spans="1:31" hidden="1" x14ac:dyDescent="0.3">
      <c r="A22" s="7" t="s">
        <v>35</v>
      </c>
      <c r="B22" s="7" t="s">
        <v>98</v>
      </c>
      <c r="C22" t="s">
        <v>99</v>
      </c>
      <c r="D22" t="s">
        <v>38</v>
      </c>
      <c r="E22" t="s">
        <v>91</v>
      </c>
      <c r="F22" t="s">
        <v>40</v>
      </c>
      <c r="G22" s="16" t="s">
        <v>100</v>
      </c>
      <c r="H22" s="17">
        <v>709</v>
      </c>
      <c r="I22" t="s">
        <v>42</v>
      </c>
      <c r="J22" s="7" t="s">
        <v>60</v>
      </c>
      <c r="K22" t="s">
        <v>44</v>
      </c>
      <c r="L22" s="7" t="s">
        <v>61</v>
      </c>
      <c r="M22" t="s">
        <v>46</v>
      </c>
      <c r="N22" t="s">
        <v>47</v>
      </c>
      <c r="O22" s="17">
        <v>3</v>
      </c>
      <c r="P22" s="7" t="s">
        <v>48</v>
      </c>
      <c r="Q22" s="7">
        <f>IF(Vendas[[#This Row],[Unid.]]="BG 5 M",Vendas[[#This Row],[Qtde. ]]*25,IF(Vendas[[#This Row],[Unid.]]="BG2,5M",Vendas[[#This Row],[Qtde. ]]*12.5,Vendas[[#This Row],[Qtde. ]]))</f>
        <v>75</v>
      </c>
      <c r="R22" s="7" t="s">
        <v>49</v>
      </c>
      <c r="S22" s="7" t="s">
        <v>50</v>
      </c>
      <c r="T22" s="3">
        <v>12150</v>
      </c>
      <c r="U22" s="3">
        <v>12150</v>
      </c>
      <c r="V22" s="18">
        <v>36450</v>
      </c>
      <c r="W22" s="7" t="s">
        <v>51</v>
      </c>
      <c r="X22" t="s">
        <v>63</v>
      </c>
      <c r="Z22" t="s">
        <v>64</v>
      </c>
      <c r="AA22" s="16" t="s">
        <v>65</v>
      </c>
      <c r="AB22" s="19">
        <f>INDEX([1]!roteiros[Previsão de entrega],MATCH(Vendas[[#This Row],[Pedido]],[1]!roteiros[Pedido],0))</f>
        <v>45660</v>
      </c>
      <c r="AC22" s="19">
        <f>INDEX([1]!Finan[Vencimento - Vencimento orig],MATCH(Vendas[[#This Row],[Pedido]],[1]!Finan[Pedido],0))</f>
        <v>45627</v>
      </c>
      <c r="AD22" s="7" t="s">
        <v>55</v>
      </c>
      <c r="AE22" s="7"/>
    </row>
    <row r="23" spans="1:31" hidden="1" x14ac:dyDescent="0.3">
      <c r="A23" s="7" t="s">
        <v>35</v>
      </c>
      <c r="B23" s="7" t="s">
        <v>98</v>
      </c>
      <c r="C23" t="s">
        <v>99</v>
      </c>
      <c r="D23" t="s">
        <v>38</v>
      </c>
      <c r="E23" t="s">
        <v>91</v>
      </c>
      <c r="F23" t="s">
        <v>40</v>
      </c>
      <c r="G23" s="16" t="s">
        <v>100</v>
      </c>
      <c r="H23" s="17">
        <v>709</v>
      </c>
      <c r="I23" t="s">
        <v>42</v>
      </c>
      <c r="J23" s="7" t="s">
        <v>60</v>
      </c>
      <c r="K23" t="s">
        <v>44</v>
      </c>
      <c r="L23" s="7" t="s">
        <v>61</v>
      </c>
      <c r="M23" t="s">
        <v>46</v>
      </c>
      <c r="N23" t="s">
        <v>47</v>
      </c>
      <c r="O23" s="17">
        <v>14</v>
      </c>
      <c r="P23" s="7" t="s">
        <v>20</v>
      </c>
      <c r="Q23" s="7">
        <f>IF(Vendas[[#This Row],[Unid.]]="BG 5 M",Vendas[[#This Row],[Qtde. ]]*25,IF(Vendas[[#This Row],[Unid.]]="BG2,5M",Vendas[[#This Row],[Qtde. ]]*12.5,Vendas[[#This Row],[Qtde. ]]))</f>
        <v>14</v>
      </c>
      <c r="R23" s="7" t="s">
        <v>49</v>
      </c>
      <c r="S23" s="7" t="s">
        <v>50</v>
      </c>
      <c r="T23" s="3">
        <v>486</v>
      </c>
      <c r="U23" s="3">
        <v>486</v>
      </c>
      <c r="V23" s="18">
        <v>6804</v>
      </c>
      <c r="W23" s="7" t="s">
        <v>51</v>
      </c>
      <c r="X23" t="s">
        <v>63</v>
      </c>
      <c r="Z23" t="s">
        <v>64</v>
      </c>
      <c r="AA23" s="16" t="s">
        <v>65</v>
      </c>
      <c r="AB23" s="19">
        <f>INDEX([1]!roteiros[Previsão de entrega],MATCH(Vendas[[#This Row],[Pedido]],[1]!roteiros[Pedido],0))</f>
        <v>45660</v>
      </c>
      <c r="AC23" s="19">
        <f>INDEX([1]!Finan[Vencimento - Vencimento orig],MATCH(Vendas[[#This Row],[Pedido]],[1]!Finan[Pedido],0))</f>
        <v>45627</v>
      </c>
      <c r="AD23" s="7" t="s">
        <v>55</v>
      </c>
      <c r="AE23" s="7"/>
    </row>
    <row r="24" spans="1:31" hidden="1" x14ac:dyDescent="0.3">
      <c r="A24" s="6" t="s">
        <v>35</v>
      </c>
      <c r="B24" s="6" t="s">
        <v>101</v>
      </c>
      <c r="C24" t="s">
        <v>102</v>
      </c>
      <c r="D24" t="s">
        <v>38</v>
      </c>
      <c r="E24" t="s">
        <v>103</v>
      </c>
      <c r="F24" t="s">
        <v>104</v>
      </c>
      <c r="G24" s="16" t="s">
        <v>105</v>
      </c>
      <c r="H24" s="20">
        <v>107</v>
      </c>
      <c r="I24" t="s">
        <v>82</v>
      </c>
      <c r="J24" s="6" t="s">
        <v>43</v>
      </c>
      <c r="K24" t="s">
        <v>44</v>
      </c>
      <c r="L24" s="6" t="s">
        <v>106</v>
      </c>
      <c r="M24" t="s">
        <v>46</v>
      </c>
      <c r="N24" t="s">
        <v>47</v>
      </c>
      <c r="O24" s="20">
        <v>1</v>
      </c>
      <c r="P24" s="6" t="s">
        <v>20</v>
      </c>
      <c r="Q24" s="6">
        <f>IF(Vendas[[#This Row],[Unid.]]="BG 5 M",Vendas[[#This Row],[Qtde. ]]*25,IF(Vendas[[#This Row],[Unid.]]="BG2,5M",Vendas[[#This Row],[Qtde. ]]*12.5,Vendas[[#This Row],[Qtde. ]]))</f>
        <v>1</v>
      </c>
      <c r="R24" s="6" t="s">
        <v>49</v>
      </c>
      <c r="S24" s="6" t="s">
        <v>50</v>
      </c>
      <c r="T24" s="3">
        <v>280</v>
      </c>
      <c r="U24" s="3">
        <v>280</v>
      </c>
      <c r="V24" s="21">
        <v>280</v>
      </c>
      <c r="W24" s="6" t="s">
        <v>107</v>
      </c>
      <c r="X24" t="s">
        <v>108</v>
      </c>
      <c r="Z24" t="s">
        <v>64</v>
      </c>
      <c r="AA24" s="16" t="s">
        <v>54</v>
      </c>
      <c r="AB24" s="22" t="str">
        <f>INDEX([1]!roteiros[Previsão de entrega],MATCH(Vendas[[#This Row],[Pedido]],[1]!roteiros[Pedido],0))</f>
        <v>JÁ FATURADO</v>
      </c>
      <c r="AC24" s="22">
        <f>INDEX([1]!Finan[Vencimento - Vencimento orig],MATCH(Vendas[[#This Row],[Pedido]],[1]!Finan[Pedido],0))</f>
        <v>45603</v>
      </c>
      <c r="AD24" s="6" t="s">
        <v>72</v>
      </c>
      <c r="AE24" s="6"/>
    </row>
    <row r="25" spans="1:31" hidden="1" x14ac:dyDescent="0.3">
      <c r="A25" s="7" t="s">
        <v>35</v>
      </c>
      <c r="B25" s="7" t="s">
        <v>109</v>
      </c>
      <c r="C25" t="s">
        <v>110</v>
      </c>
      <c r="D25" t="s">
        <v>38</v>
      </c>
      <c r="E25" t="s">
        <v>111</v>
      </c>
      <c r="F25" t="s">
        <v>40</v>
      </c>
      <c r="G25" s="16" t="s">
        <v>112</v>
      </c>
      <c r="H25" s="17">
        <v>605</v>
      </c>
      <c r="I25" t="s">
        <v>42</v>
      </c>
      <c r="J25" s="7" t="s">
        <v>113</v>
      </c>
      <c r="K25" t="s">
        <v>44</v>
      </c>
      <c r="L25" s="7" t="s">
        <v>114</v>
      </c>
      <c r="M25" t="s">
        <v>46</v>
      </c>
      <c r="N25" t="s">
        <v>47</v>
      </c>
      <c r="O25" s="17">
        <v>17</v>
      </c>
      <c r="P25" s="7" t="s">
        <v>48</v>
      </c>
      <c r="Q25" s="7">
        <f>IF(Vendas[[#This Row],[Unid.]]="BG 5 M",Vendas[[#This Row],[Qtde. ]]*25,IF(Vendas[[#This Row],[Unid.]]="BG2,5M",Vendas[[#This Row],[Qtde. ]]*12.5,Vendas[[#This Row],[Qtde. ]]))</f>
        <v>425</v>
      </c>
      <c r="R25" s="7" t="s">
        <v>49</v>
      </c>
      <c r="S25" s="7" t="s">
        <v>115</v>
      </c>
      <c r="T25" s="3">
        <v>9834.75</v>
      </c>
      <c r="U25" s="3">
        <v>9834.75</v>
      </c>
      <c r="V25" s="18">
        <v>167190.75</v>
      </c>
      <c r="W25" s="7" t="s">
        <v>116</v>
      </c>
      <c r="X25" t="s">
        <v>52</v>
      </c>
      <c r="Z25" t="s">
        <v>53</v>
      </c>
      <c r="AA25" s="16" t="s">
        <v>117</v>
      </c>
      <c r="AB25" s="19"/>
      <c r="AC25" s="19">
        <f>INDEX([1]!Finan[Vencimento - Vencimento orig],MATCH(Vendas[[#This Row],[Pedido]],[1]!Finan[Pedido],0))</f>
        <v>45628</v>
      </c>
      <c r="AD25" s="7" t="s">
        <v>55</v>
      </c>
      <c r="AE25" s="7"/>
    </row>
    <row r="26" spans="1:31" hidden="1" x14ac:dyDescent="0.3">
      <c r="A26" s="7" t="s">
        <v>35</v>
      </c>
      <c r="B26" s="7" t="s">
        <v>109</v>
      </c>
      <c r="C26" t="s">
        <v>110</v>
      </c>
      <c r="D26" t="s">
        <v>38</v>
      </c>
      <c r="E26" t="s">
        <v>111</v>
      </c>
      <c r="F26" t="s">
        <v>40</v>
      </c>
      <c r="G26" s="16" t="s">
        <v>112</v>
      </c>
      <c r="H26" s="17">
        <v>605</v>
      </c>
      <c r="I26" t="s">
        <v>42</v>
      </c>
      <c r="J26" s="7" t="s">
        <v>113</v>
      </c>
      <c r="K26" t="s">
        <v>44</v>
      </c>
      <c r="L26" s="7" t="s">
        <v>45</v>
      </c>
      <c r="M26" t="s">
        <v>46</v>
      </c>
      <c r="N26" t="s">
        <v>47</v>
      </c>
      <c r="O26" s="17">
        <v>2</v>
      </c>
      <c r="P26" s="7" t="s">
        <v>48</v>
      </c>
      <c r="Q26" s="7">
        <f>IF(Vendas[[#This Row],[Unid.]]="BG 5 M",Vendas[[#This Row],[Qtde. ]]*25,IF(Vendas[[#This Row],[Unid.]]="BG2,5M",Vendas[[#This Row],[Qtde. ]]*12.5,Vendas[[#This Row],[Qtde. ]]))</f>
        <v>50</v>
      </c>
      <c r="R26" s="7" t="s">
        <v>49</v>
      </c>
      <c r="S26" s="7" t="s">
        <v>115</v>
      </c>
      <c r="T26" s="3">
        <v>13717.5</v>
      </c>
      <c r="U26" s="3">
        <v>13717.5</v>
      </c>
      <c r="V26" s="18">
        <v>27435</v>
      </c>
      <c r="W26" s="7" t="s">
        <v>116</v>
      </c>
      <c r="X26" t="s">
        <v>52</v>
      </c>
      <c r="Z26" t="s">
        <v>53</v>
      </c>
      <c r="AA26" s="16" t="s">
        <v>117</v>
      </c>
      <c r="AB26" s="19"/>
      <c r="AC26" s="19">
        <f>INDEX([1]!Finan[Vencimento - Vencimento orig],MATCH(Vendas[[#This Row],[Pedido]],[1]!Finan[Pedido],0))</f>
        <v>45628</v>
      </c>
      <c r="AD26" s="7" t="s">
        <v>55</v>
      </c>
      <c r="AE26" s="7"/>
    </row>
    <row r="27" spans="1:31" hidden="1" x14ac:dyDescent="0.3">
      <c r="A27" s="7" t="s">
        <v>35</v>
      </c>
      <c r="B27" s="7" t="s">
        <v>109</v>
      </c>
      <c r="C27" t="s">
        <v>110</v>
      </c>
      <c r="D27" t="s">
        <v>38</v>
      </c>
      <c r="E27" t="s">
        <v>111</v>
      </c>
      <c r="F27" t="s">
        <v>40</v>
      </c>
      <c r="G27" s="16" t="s">
        <v>112</v>
      </c>
      <c r="H27" s="17">
        <v>605</v>
      </c>
      <c r="I27" t="s">
        <v>42</v>
      </c>
      <c r="J27" s="7" t="s">
        <v>113</v>
      </c>
      <c r="K27" t="s">
        <v>44</v>
      </c>
      <c r="L27" s="7" t="s">
        <v>70</v>
      </c>
      <c r="M27" t="s">
        <v>46</v>
      </c>
      <c r="N27" t="s">
        <v>47</v>
      </c>
      <c r="O27" s="17">
        <v>22</v>
      </c>
      <c r="P27" s="7" t="s">
        <v>48</v>
      </c>
      <c r="Q27" s="7">
        <f>IF(Vendas[[#This Row],[Unid.]]="BG 5 M",Vendas[[#This Row],[Qtde. ]]*25,IF(Vendas[[#This Row],[Unid.]]="BG2,5M",Vendas[[#This Row],[Qtde. ]]*12.5,Vendas[[#This Row],[Qtde. ]]))</f>
        <v>550</v>
      </c>
      <c r="R27" s="7" t="s">
        <v>49</v>
      </c>
      <c r="S27" s="7" t="s">
        <v>115</v>
      </c>
      <c r="T27" s="3">
        <v>9997.5</v>
      </c>
      <c r="U27" s="3">
        <v>9997.5</v>
      </c>
      <c r="V27" s="18">
        <v>219945</v>
      </c>
      <c r="W27" s="7" t="s">
        <v>116</v>
      </c>
      <c r="X27" t="s">
        <v>52</v>
      </c>
      <c r="Z27" t="s">
        <v>53</v>
      </c>
      <c r="AA27" s="16" t="s">
        <v>117</v>
      </c>
      <c r="AB27" s="19"/>
      <c r="AC27" s="19">
        <f>INDEX([1]!Finan[Vencimento - Vencimento orig],MATCH(Vendas[[#This Row],[Pedido]],[1]!Finan[Pedido],0))</f>
        <v>45628</v>
      </c>
      <c r="AD27" s="7" t="s">
        <v>55</v>
      </c>
      <c r="AE27" s="7"/>
    </row>
    <row r="28" spans="1:31" hidden="1" x14ac:dyDescent="0.3">
      <c r="A28" s="27" t="s">
        <v>35</v>
      </c>
      <c r="B28" s="27" t="s">
        <v>118</v>
      </c>
      <c r="C28" t="s">
        <v>119</v>
      </c>
      <c r="D28" t="s">
        <v>38</v>
      </c>
      <c r="E28" t="s">
        <v>120</v>
      </c>
      <c r="F28" t="s">
        <v>40</v>
      </c>
      <c r="G28" s="16" t="s">
        <v>121</v>
      </c>
      <c r="H28" s="28">
        <v>213</v>
      </c>
      <c r="I28" t="s">
        <v>42</v>
      </c>
      <c r="J28" s="27" t="s">
        <v>60</v>
      </c>
      <c r="K28" t="s">
        <v>44</v>
      </c>
      <c r="L28" s="27" t="s">
        <v>84</v>
      </c>
      <c r="M28" t="s">
        <v>46</v>
      </c>
      <c r="N28" t="s">
        <v>47</v>
      </c>
      <c r="O28" s="28">
        <v>25</v>
      </c>
      <c r="P28" s="27" t="s">
        <v>48</v>
      </c>
      <c r="Q28" s="27">
        <f>IF(Vendas[[#This Row],[Unid.]]="BG 5 M",Vendas[[#This Row],[Qtde. ]]*25,IF(Vendas[[#This Row],[Unid.]]="BG2,5M",Vendas[[#This Row],[Qtde. ]]*12.5,Vendas[[#This Row],[Qtde. ]]))</f>
        <v>625</v>
      </c>
      <c r="R28" s="27" t="s">
        <v>49</v>
      </c>
      <c r="S28" s="27" t="s">
        <v>50</v>
      </c>
      <c r="T28" s="3">
        <v>9621.5</v>
      </c>
      <c r="U28" s="3">
        <v>9621.5</v>
      </c>
      <c r="V28" s="29">
        <v>240537.5</v>
      </c>
      <c r="W28" s="27" t="s">
        <v>122</v>
      </c>
      <c r="X28" t="s">
        <v>63</v>
      </c>
      <c r="Z28" t="s">
        <v>64</v>
      </c>
      <c r="AA28" s="16" t="s">
        <v>86</v>
      </c>
      <c r="AB28" s="30">
        <f>INDEX([1]!roteiros[Previsão de entrega],MATCH(Vendas[[#This Row],[Pedido]],[1]!roteiros[Pedido],0))</f>
        <v>45631</v>
      </c>
      <c r="AC28" s="30">
        <f>INDEX([1]!Finan[Vencimento - Vencimento orig],MATCH(Vendas[[#This Row],[Pedido]],[1]!Finan[Pedido],0))</f>
        <v>45627</v>
      </c>
      <c r="AD28" s="27" t="s">
        <v>55</v>
      </c>
      <c r="AE28" s="27"/>
    </row>
    <row r="29" spans="1:31" hidden="1" x14ac:dyDescent="0.3">
      <c r="A29" s="27" t="s">
        <v>35</v>
      </c>
      <c r="B29" s="27" t="s">
        <v>118</v>
      </c>
      <c r="C29" t="s">
        <v>119</v>
      </c>
      <c r="D29" t="s">
        <v>38</v>
      </c>
      <c r="E29" t="s">
        <v>120</v>
      </c>
      <c r="F29" t="s">
        <v>40</v>
      </c>
      <c r="G29" s="16" t="s">
        <v>121</v>
      </c>
      <c r="H29" s="28">
        <v>213</v>
      </c>
      <c r="I29" t="s">
        <v>42</v>
      </c>
      <c r="J29" s="27" t="s">
        <v>60</v>
      </c>
      <c r="K29" t="s">
        <v>44</v>
      </c>
      <c r="L29" s="27" t="s">
        <v>114</v>
      </c>
      <c r="M29" t="s">
        <v>46</v>
      </c>
      <c r="N29" t="s">
        <v>47</v>
      </c>
      <c r="O29" s="28">
        <v>16</v>
      </c>
      <c r="P29" s="27" t="s">
        <v>48</v>
      </c>
      <c r="Q29" s="27">
        <f>IF(Vendas[[#This Row],[Unid.]]="BG 5 M",Vendas[[#This Row],[Qtde. ]]*25,IF(Vendas[[#This Row],[Unid.]]="BG2,5M",Vendas[[#This Row],[Qtde. ]]*12.5,Vendas[[#This Row],[Qtde. ]]))</f>
        <v>400</v>
      </c>
      <c r="R29" s="27" t="s">
        <v>49</v>
      </c>
      <c r="S29" s="27" t="s">
        <v>50</v>
      </c>
      <c r="T29" s="3">
        <v>11546.5</v>
      </c>
      <c r="U29" s="3">
        <v>11546.5</v>
      </c>
      <c r="V29" s="29">
        <v>184744</v>
      </c>
      <c r="W29" s="27" t="s">
        <v>122</v>
      </c>
      <c r="X29" t="s">
        <v>63</v>
      </c>
      <c r="Z29" t="s">
        <v>64</v>
      </c>
      <c r="AA29" s="16" t="s">
        <v>86</v>
      </c>
      <c r="AB29" s="30">
        <f>INDEX([1]!roteiros[Previsão de entrega],MATCH(Vendas[[#This Row],[Pedido]],[1]!roteiros[Pedido],0))</f>
        <v>45631</v>
      </c>
      <c r="AC29" s="30">
        <f>INDEX([1]!Finan[Vencimento - Vencimento orig],MATCH(Vendas[[#This Row],[Pedido]],[1]!Finan[Pedido],0))</f>
        <v>45627</v>
      </c>
      <c r="AD29" s="27" t="s">
        <v>55</v>
      </c>
      <c r="AE29" s="27"/>
    </row>
    <row r="30" spans="1:31" hidden="1" x14ac:dyDescent="0.3">
      <c r="A30" s="27" t="s">
        <v>35</v>
      </c>
      <c r="B30" s="27" t="s">
        <v>118</v>
      </c>
      <c r="C30" t="s">
        <v>119</v>
      </c>
      <c r="D30" t="s">
        <v>38</v>
      </c>
      <c r="E30" t="s">
        <v>120</v>
      </c>
      <c r="F30" t="s">
        <v>40</v>
      </c>
      <c r="G30" s="16" t="s">
        <v>121</v>
      </c>
      <c r="H30" s="28">
        <v>213</v>
      </c>
      <c r="I30" t="s">
        <v>42</v>
      </c>
      <c r="J30" s="27" t="s">
        <v>60</v>
      </c>
      <c r="K30" t="s">
        <v>44</v>
      </c>
      <c r="L30" s="27" t="s">
        <v>114</v>
      </c>
      <c r="M30" t="s">
        <v>46</v>
      </c>
      <c r="N30" t="s">
        <v>47</v>
      </c>
      <c r="O30" s="28">
        <v>17</v>
      </c>
      <c r="P30" s="27" t="s">
        <v>20</v>
      </c>
      <c r="Q30" s="27">
        <f>IF(Vendas[[#This Row],[Unid.]]="BG 5 M",Vendas[[#This Row],[Qtde. ]]*25,IF(Vendas[[#This Row],[Unid.]]="BG2,5M",Vendas[[#This Row],[Qtde. ]]*12.5,Vendas[[#This Row],[Qtde. ]]))</f>
        <v>17</v>
      </c>
      <c r="R30" s="27" t="s">
        <v>49</v>
      </c>
      <c r="S30" s="27" t="s">
        <v>50</v>
      </c>
      <c r="T30" s="3">
        <v>461.86</v>
      </c>
      <c r="U30" s="3">
        <v>461.86</v>
      </c>
      <c r="V30" s="29">
        <v>7851.62</v>
      </c>
      <c r="W30" s="27" t="s">
        <v>122</v>
      </c>
      <c r="X30" t="s">
        <v>63</v>
      </c>
      <c r="Z30" t="s">
        <v>64</v>
      </c>
      <c r="AA30" s="16" t="s">
        <v>86</v>
      </c>
      <c r="AB30" s="30">
        <f>INDEX([1]!roteiros[Previsão de entrega],MATCH(Vendas[[#This Row],[Pedido]],[1]!roteiros[Pedido],0))</f>
        <v>45631</v>
      </c>
      <c r="AC30" s="30">
        <f>INDEX([1]!Finan[Vencimento - Vencimento orig],MATCH(Vendas[[#This Row],[Pedido]],[1]!Finan[Pedido],0))</f>
        <v>45627</v>
      </c>
      <c r="AD30" s="27" t="s">
        <v>55</v>
      </c>
      <c r="AE30" s="27"/>
    </row>
    <row r="31" spans="1:31" hidden="1" x14ac:dyDescent="0.3">
      <c r="A31" s="27" t="s">
        <v>35</v>
      </c>
      <c r="B31" s="27" t="s">
        <v>118</v>
      </c>
      <c r="C31" t="s">
        <v>119</v>
      </c>
      <c r="D31" t="s">
        <v>38</v>
      </c>
      <c r="E31" t="s">
        <v>120</v>
      </c>
      <c r="F31" t="s">
        <v>40</v>
      </c>
      <c r="G31" s="16" t="s">
        <v>121</v>
      </c>
      <c r="H31" s="28">
        <v>213</v>
      </c>
      <c r="I31" t="s">
        <v>42</v>
      </c>
      <c r="J31" s="27" t="s">
        <v>60</v>
      </c>
      <c r="K31" t="s">
        <v>44</v>
      </c>
      <c r="L31" s="27" t="s">
        <v>45</v>
      </c>
      <c r="M31" t="s">
        <v>46</v>
      </c>
      <c r="N31" t="s">
        <v>47</v>
      </c>
      <c r="O31" s="28">
        <v>30</v>
      </c>
      <c r="P31" s="27" t="s">
        <v>48</v>
      </c>
      <c r="Q31" s="27">
        <f>IF(Vendas[[#This Row],[Unid.]]="BG 5 M",Vendas[[#This Row],[Qtde. ]]*25,IF(Vendas[[#This Row],[Unid.]]="BG2,5M",Vendas[[#This Row],[Qtde. ]]*12.5,Vendas[[#This Row],[Qtde. ]]))</f>
        <v>750</v>
      </c>
      <c r="R31" s="27" t="s">
        <v>49</v>
      </c>
      <c r="S31" s="27" t="s">
        <v>50</v>
      </c>
      <c r="T31" s="3">
        <v>15362.25</v>
      </c>
      <c r="U31" s="3">
        <v>15362.25</v>
      </c>
      <c r="V31" s="29">
        <v>460867.5</v>
      </c>
      <c r="W31" s="27" t="s">
        <v>122</v>
      </c>
      <c r="X31" t="s">
        <v>63</v>
      </c>
      <c r="Z31" t="s">
        <v>64</v>
      </c>
      <c r="AA31" s="16" t="s">
        <v>86</v>
      </c>
      <c r="AB31" s="30">
        <f>INDEX([1]!roteiros[Previsão de entrega],MATCH(Vendas[[#This Row],[Pedido]],[1]!roteiros[Pedido],0))</f>
        <v>45631</v>
      </c>
      <c r="AC31" s="30">
        <f>INDEX([1]!Finan[Vencimento - Vencimento orig],MATCH(Vendas[[#This Row],[Pedido]],[1]!Finan[Pedido],0))</f>
        <v>45627</v>
      </c>
      <c r="AD31" s="27" t="s">
        <v>55</v>
      </c>
      <c r="AE31" s="27"/>
    </row>
    <row r="32" spans="1:31" hidden="1" x14ac:dyDescent="0.3">
      <c r="A32" s="27" t="s">
        <v>35</v>
      </c>
      <c r="B32" s="27" t="s">
        <v>118</v>
      </c>
      <c r="C32" t="s">
        <v>119</v>
      </c>
      <c r="D32" t="s">
        <v>38</v>
      </c>
      <c r="E32" t="s">
        <v>120</v>
      </c>
      <c r="F32" t="s">
        <v>40</v>
      </c>
      <c r="G32" s="16" t="s">
        <v>121</v>
      </c>
      <c r="H32" s="28">
        <v>213</v>
      </c>
      <c r="I32" t="s">
        <v>42</v>
      </c>
      <c r="J32" s="27" t="s">
        <v>60</v>
      </c>
      <c r="K32" t="s">
        <v>44</v>
      </c>
      <c r="L32" s="27" t="s">
        <v>106</v>
      </c>
      <c r="M32" t="s">
        <v>46</v>
      </c>
      <c r="N32" t="s">
        <v>47</v>
      </c>
      <c r="O32" s="28">
        <v>2</v>
      </c>
      <c r="P32" s="27" t="s">
        <v>48</v>
      </c>
      <c r="Q32" s="27">
        <f>IF(Vendas[[#This Row],[Unid.]]="BG 5 M",Vendas[[#This Row],[Qtde. ]]*25,IF(Vendas[[#This Row],[Unid.]]="BG2,5M",Vendas[[#This Row],[Qtde. ]]*12.5,Vendas[[#This Row],[Qtde. ]]))</f>
        <v>50</v>
      </c>
      <c r="R32" s="27" t="s">
        <v>49</v>
      </c>
      <c r="S32" s="27" t="s">
        <v>50</v>
      </c>
      <c r="T32" s="3">
        <v>7412.25</v>
      </c>
      <c r="U32" s="3">
        <v>7412.25</v>
      </c>
      <c r="V32" s="29">
        <v>14824.5</v>
      </c>
      <c r="W32" s="27" t="s">
        <v>122</v>
      </c>
      <c r="X32" t="s">
        <v>63</v>
      </c>
      <c r="Z32" t="s">
        <v>64</v>
      </c>
      <c r="AA32" s="16" t="s">
        <v>86</v>
      </c>
      <c r="AB32" s="30">
        <f>INDEX([1]!roteiros[Previsão de entrega],MATCH(Vendas[[#This Row],[Pedido]],[1]!roteiros[Pedido],0))</f>
        <v>45631</v>
      </c>
      <c r="AC32" s="30">
        <f>INDEX([1]!Finan[Vencimento - Vencimento orig],MATCH(Vendas[[#This Row],[Pedido]],[1]!Finan[Pedido],0))</f>
        <v>45627</v>
      </c>
      <c r="AD32" s="27" t="s">
        <v>55</v>
      </c>
      <c r="AE32" s="27"/>
    </row>
    <row r="33" spans="1:31" hidden="1" x14ac:dyDescent="0.3">
      <c r="A33" s="27" t="s">
        <v>35</v>
      </c>
      <c r="B33" s="27" t="s">
        <v>118</v>
      </c>
      <c r="C33" t="s">
        <v>119</v>
      </c>
      <c r="D33" t="s">
        <v>38</v>
      </c>
      <c r="E33" t="s">
        <v>120</v>
      </c>
      <c r="F33" t="s">
        <v>40</v>
      </c>
      <c r="G33" s="16" t="s">
        <v>121</v>
      </c>
      <c r="H33" s="28">
        <v>213</v>
      </c>
      <c r="I33" t="s">
        <v>42</v>
      </c>
      <c r="J33" s="27" t="s">
        <v>60</v>
      </c>
      <c r="K33" t="s">
        <v>44</v>
      </c>
      <c r="L33" s="27" t="s">
        <v>106</v>
      </c>
      <c r="M33" t="s">
        <v>46</v>
      </c>
      <c r="N33" t="s">
        <v>47</v>
      </c>
      <c r="O33" s="28">
        <v>13</v>
      </c>
      <c r="P33" s="27" t="s">
        <v>20</v>
      </c>
      <c r="Q33" s="27">
        <f>IF(Vendas[[#This Row],[Unid.]]="BG 5 M",Vendas[[#This Row],[Qtde. ]]*25,IF(Vendas[[#This Row],[Unid.]]="BG2,5M",Vendas[[#This Row],[Qtde. ]]*12.5,Vendas[[#This Row],[Qtde. ]]))</f>
        <v>13</v>
      </c>
      <c r="R33" s="27" t="s">
        <v>49</v>
      </c>
      <c r="S33" s="27" t="s">
        <v>50</v>
      </c>
      <c r="T33" s="3">
        <v>296.49</v>
      </c>
      <c r="U33" s="3">
        <v>296.49</v>
      </c>
      <c r="V33" s="29">
        <v>3854.37</v>
      </c>
      <c r="W33" s="27" t="s">
        <v>122</v>
      </c>
      <c r="X33" t="s">
        <v>63</v>
      </c>
      <c r="Z33" t="s">
        <v>64</v>
      </c>
      <c r="AA33" s="16" t="s">
        <v>86</v>
      </c>
      <c r="AB33" s="30">
        <f>INDEX([1]!roteiros[Previsão de entrega],MATCH(Vendas[[#This Row],[Pedido]],[1]!roteiros[Pedido],0))</f>
        <v>45631</v>
      </c>
      <c r="AC33" s="30">
        <f>INDEX([1]!Finan[Vencimento - Vencimento orig],MATCH(Vendas[[#This Row],[Pedido]],[1]!Finan[Pedido],0))</f>
        <v>45627</v>
      </c>
      <c r="AD33" s="27" t="s">
        <v>55</v>
      </c>
      <c r="AE33" s="27"/>
    </row>
    <row r="34" spans="1:31" hidden="1" x14ac:dyDescent="0.3">
      <c r="A34" s="27" t="s">
        <v>35</v>
      </c>
      <c r="B34" s="27" t="s">
        <v>118</v>
      </c>
      <c r="C34" t="s">
        <v>119</v>
      </c>
      <c r="D34" t="s">
        <v>38</v>
      </c>
      <c r="E34" t="s">
        <v>120</v>
      </c>
      <c r="F34" t="s">
        <v>40</v>
      </c>
      <c r="G34" s="16" t="s">
        <v>121</v>
      </c>
      <c r="H34" s="28">
        <v>213</v>
      </c>
      <c r="I34" t="s">
        <v>42</v>
      </c>
      <c r="J34" s="27" t="s">
        <v>60</v>
      </c>
      <c r="K34" t="s">
        <v>44</v>
      </c>
      <c r="L34" s="27" t="s">
        <v>70</v>
      </c>
      <c r="M34" t="s">
        <v>46</v>
      </c>
      <c r="N34" t="s">
        <v>47</v>
      </c>
      <c r="O34" s="28">
        <v>2</v>
      </c>
      <c r="P34" s="27" t="s">
        <v>48</v>
      </c>
      <c r="Q34" s="27">
        <f>IF(Vendas[[#This Row],[Unid.]]="BG 5 M",Vendas[[#This Row],[Qtde. ]]*25,IF(Vendas[[#This Row],[Unid.]]="BG2,5M",Vendas[[#This Row],[Qtde. ]]*12.5,Vendas[[#This Row],[Qtde. ]]))</f>
        <v>50</v>
      </c>
      <c r="R34" s="27" t="s">
        <v>49</v>
      </c>
      <c r="S34" s="27" t="s">
        <v>50</v>
      </c>
      <c r="T34" s="3">
        <v>11971.5</v>
      </c>
      <c r="U34" s="3">
        <v>11971.5</v>
      </c>
      <c r="V34" s="29">
        <v>23943</v>
      </c>
      <c r="W34" s="27" t="s">
        <v>122</v>
      </c>
      <c r="X34" t="s">
        <v>63</v>
      </c>
      <c r="Z34" t="s">
        <v>64</v>
      </c>
      <c r="AA34" s="16" t="s">
        <v>86</v>
      </c>
      <c r="AB34" s="30">
        <f>INDEX([1]!roteiros[Previsão de entrega],MATCH(Vendas[[#This Row],[Pedido]],[1]!roteiros[Pedido],0))</f>
        <v>45631</v>
      </c>
      <c r="AC34" s="30">
        <f>INDEX([1]!Finan[Vencimento - Vencimento orig],MATCH(Vendas[[#This Row],[Pedido]],[1]!Finan[Pedido],0))</f>
        <v>45627</v>
      </c>
      <c r="AD34" s="27" t="s">
        <v>55</v>
      </c>
      <c r="AE34" s="27"/>
    </row>
    <row r="35" spans="1:31" hidden="1" x14ac:dyDescent="0.3">
      <c r="A35" s="27" t="s">
        <v>35</v>
      </c>
      <c r="B35" s="27" t="s">
        <v>118</v>
      </c>
      <c r="C35" t="s">
        <v>119</v>
      </c>
      <c r="D35" t="s">
        <v>38</v>
      </c>
      <c r="E35" t="s">
        <v>120</v>
      </c>
      <c r="F35" t="s">
        <v>40</v>
      </c>
      <c r="G35" s="16" t="s">
        <v>121</v>
      </c>
      <c r="H35" s="28">
        <v>213</v>
      </c>
      <c r="I35" t="s">
        <v>42</v>
      </c>
      <c r="J35" s="27" t="s">
        <v>60</v>
      </c>
      <c r="K35" t="s">
        <v>44</v>
      </c>
      <c r="L35" s="27" t="s">
        <v>70</v>
      </c>
      <c r="M35" t="s">
        <v>46</v>
      </c>
      <c r="N35" t="s">
        <v>47</v>
      </c>
      <c r="O35" s="28">
        <v>13</v>
      </c>
      <c r="P35" s="27" t="s">
        <v>20</v>
      </c>
      <c r="Q35" s="27">
        <f>IF(Vendas[[#This Row],[Unid.]]="BG 5 M",Vendas[[#This Row],[Qtde. ]]*25,IF(Vendas[[#This Row],[Unid.]]="BG2,5M",Vendas[[#This Row],[Qtde. ]]*12.5,Vendas[[#This Row],[Qtde. ]]))</f>
        <v>13</v>
      </c>
      <c r="R35" s="27" t="s">
        <v>49</v>
      </c>
      <c r="S35" s="27" t="s">
        <v>50</v>
      </c>
      <c r="T35" s="3">
        <v>478.86</v>
      </c>
      <c r="U35" s="3">
        <v>478.86</v>
      </c>
      <c r="V35" s="29">
        <v>6225.18</v>
      </c>
      <c r="W35" s="27" t="s">
        <v>122</v>
      </c>
      <c r="X35" t="s">
        <v>63</v>
      </c>
      <c r="Z35" t="s">
        <v>64</v>
      </c>
      <c r="AA35" s="16" t="s">
        <v>86</v>
      </c>
      <c r="AB35" s="30">
        <f>INDEX([1]!roteiros[Previsão de entrega],MATCH(Vendas[[#This Row],[Pedido]],[1]!roteiros[Pedido],0))</f>
        <v>45631</v>
      </c>
      <c r="AC35" s="30">
        <f>INDEX([1]!Finan[Vencimento - Vencimento orig],MATCH(Vendas[[#This Row],[Pedido]],[1]!Finan[Pedido],0))</f>
        <v>45627</v>
      </c>
      <c r="AD35" s="27" t="s">
        <v>55</v>
      </c>
      <c r="AE35" s="27"/>
    </row>
    <row r="36" spans="1:31" hidden="1" x14ac:dyDescent="0.3">
      <c r="A36" s="27" t="s">
        <v>35</v>
      </c>
      <c r="B36" s="27" t="s">
        <v>118</v>
      </c>
      <c r="C36" t="s">
        <v>119</v>
      </c>
      <c r="D36" t="s">
        <v>38</v>
      </c>
      <c r="E36" t="s">
        <v>120</v>
      </c>
      <c r="F36" t="s">
        <v>40</v>
      </c>
      <c r="G36" s="16" t="s">
        <v>121</v>
      </c>
      <c r="H36" s="28">
        <v>213</v>
      </c>
      <c r="I36" t="s">
        <v>42</v>
      </c>
      <c r="J36" s="27" t="s">
        <v>60</v>
      </c>
      <c r="K36" t="s">
        <v>44</v>
      </c>
      <c r="L36" s="27" t="s">
        <v>61</v>
      </c>
      <c r="M36" t="s">
        <v>46</v>
      </c>
      <c r="N36" t="s">
        <v>47</v>
      </c>
      <c r="O36" s="28">
        <v>16</v>
      </c>
      <c r="P36" s="27" t="s">
        <v>48</v>
      </c>
      <c r="Q36" s="27">
        <f>IF(Vendas[[#This Row],[Unid.]]="BG 5 M",Vendas[[#This Row],[Qtde. ]]*25,IF(Vendas[[#This Row],[Unid.]]="BG2,5M",Vendas[[#This Row],[Qtde. ]]*12.5,Vendas[[#This Row],[Qtde. ]]))</f>
        <v>400</v>
      </c>
      <c r="R36" s="27" t="s">
        <v>49</v>
      </c>
      <c r="S36" s="27" t="s">
        <v>50</v>
      </c>
      <c r="T36" s="3">
        <v>12662.25</v>
      </c>
      <c r="U36" s="3">
        <v>12662.25</v>
      </c>
      <c r="V36" s="29">
        <v>202596</v>
      </c>
      <c r="W36" s="27" t="s">
        <v>122</v>
      </c>
      <c r="X36" t="s">
        <v>63</v>
      </c>
      <c r="Z36" t="s">
        <v>64</v>
      </c>
      <c r="AA36" s="16" t="s">
        <v>86</v>
      </c>
      <c r="AB36" s="30">
        <f>INDEX([1]!roteiros[Previsão de entrega],MATCH(Vendas[[#This Row],[Pedido]],[1]!roteiros[Pedido],0))</f>
        <v>45631</v>
      </c>
      <c r="AC36" s="30">
        <f>INDEX([1]!Finan[Vencimento - Vencimento orig],MATCH(Vendas[[#This Row],[Pedido]],[1]!Finan[Pedido],0))</f>
        <v>45627</v>
      </c>
      <c r="AD36" s="27" t="s">
        <v>55</v>
      </c>
      <c r="AE36" s="27"/>
    </row>
    <row r="37" spans="1:31" hidden="1" x14ac:dyDescent="0.3">
      <c r="A37" s="27" t="s">
        <v>35</v>
      </c>
      <c r="B37" s="27" t="s">
        <v>118</v>
      </c>
      <c r="C37" t="s">
        <v>119</v>
      </c>
      <c r="D37" t="s">
        <v>38</v>
      </c>
      <c r="E37" t="s">
        <v>120</v>
      </c>
      <c r="F37" t="s">
        <v>40</v>
      </c>
      <c r="G37" s="16" t="s">
        <v>121</v>
      </c>
      <c r="H37" s="28">
        <v>213</v>
      </c>
      <c r="I37" t="s">
        <v>42</v>
      </c>
      <c r="J37" s="27" t="s">
        <v>60</v>
      </c>
      <c r="K37" t="s">
        <v>44</v>
      </c>
      <c r="L37" s="27" t="s">
        <v>61</v>
      </c>
      <c r="M37" t="s">
        <v>46</v>
      </c>
      <c r="N37" t="s">
        <v>47</v>
      </c>
      <c r="O37" s="28">
        <v>17</v>
      </c>
      <c r="P37" s="27" t="s">
        <v>20</v>
      </c>
      <c r="Q37" s="27">
        <f>IF(Vendas[[#This Row],[Unid.]]="BG 5 M",Vendas[[#This Row],[Qtde. ]]*25,IF(Vendas[[#This Row],[Unid.]]="BG2,5M",Vendas[[#This Row],[Qtde. ]]*12.5,Vendas[[#This Row],[Qtde. ]]))</f>
        <v>17</v>
      </c>
      <c r="R37" s="27" t="s">
        <v>49</v>
      </c>
      <c r="S37" s="27" t="s">
        <v>50</v>
      </c>
      <c r="T37" s="3">
        <v>506.49</v>
      </c>
      <c r="U37" s="3">
        <v>506.49</v>
      </c>
      <c r="V37" s="29">
        <v>8610.33</v>
      </c>
      <c r="W37" s="27" t="s">
        <v>122</v>
      </c>
      <c r="X37" t="s">
        <v>63</v>
      </c>
      <c r="Z37" t="s">
        <v>64</v>
      </c>
      <c r="AA37" s="16" t="s">
        <v>86</v>
      </c>
      <c r="AB37" s="30">
        <f>INDEX([1]!roteiros[Previsão de entrega],MATCH(Vendas[[#This Row],[Pedido]],[1]!roteiros[Pedido],0))</f>
        <v>45631</v>
      </c>
      <c r="AC37" s="30">
        <f>INDEX([1]!Finan[Vencimento - Vencimento orig],MATCH(Vendas[[#This Row],[Pedido]],[1]!Finan[Pedido],0))</f>
        <v>45627</v>
      </c>
      <c r="AD37" s="27" t="s">
        <v>55</v>
      </c>
      <c r="AE37" s="27"/>
    </row>
    <row r="38" spans="1:31" hidden="1" x14ac:dyDescent="0.3">
      <c r="A38" s="6" t="s">
        <v>35</v>
      </c>
      <c r="B38" s="6" t="s">
        <v>123</v>
      </c>
      <c r="C38" t="s">
        <v>124</v>
      </c>
      <c r="D38" t="s">
        <v>125</v>
      </c>
      <c r="E38" t="s">
        <v>120</v>
      </c>
      <c r="F38" t="s">
        <v>40</v>
      </c>
      <c r="G38" s="16" t="s">
        <v>126</v>
      </c>
      <c r="H38" s="20">
        <v>200</v>
      </c>
      <c r="I38" t="s">
        <v>127</v>
      </c>
      <c r="J38" s="6" t="s">
        <v>83</v>
      </c>
      <c r="K38" t="s">
        <v>44</v>
      </c>
      <c r="L38" s="6" t="s">
        <v>114</v>
      </c>
      <c r="M38" t="s">
        <v>46</v>
      </c>
      <c r="N38" t="s">
        <v>47</v>
      </c>
      <c r="O38" s="20">
        <v>3</v>
      </c>
      <c r="P38" s="6" t="s">
        <v>48</v>
      </c>
      <c r="Q38" s="6">
        <f>IF(Vendas[[#This Row],[Unid.]]="BG 5 M",Vendas[[#This Row],[Qtde. ]]*25,IF(Vendas[[#This Row],[Unid.]]="BG2,5M",Vendas[[#This Row],[Qtde. ]]*12.5,Vendas[[#This Row],[Qtde. ]]))</f>
        <v>75</v>
      </c>
      <c r="R38" s="6" t="s">
        <v>49</v>
      </c>
      <c r="S38" s="6" t="s">
        <v>50</v>
      </c>
      <c r="T38" s="3">
        <v>10125</v>
      </c>
      <c r="U38" s="3">
        <v>10125</v>
      </c>
      <c r="V38" s="21">
        <v>30375</v>
      </c>
      <c r="W38" s="6" t="s">
        <v>122</v>
      </c>
      <c r="X38" t="s">
        <v>63</v>
      </c>
      <c r="Z38" t="s">
        <v>64</v>
      </c>
      <c r="AA38" s="16" t="s">
        <v>128</v>
      </c>
      <c r="AB38" s="22">
        <f>INDEX([1]!roteiros[Previsão de entrega],MATCH(Vendas[[#This Row],[Pedido]],[1]!roteiros[Pedido],0))</f>
        <v>45636</v>
      </c>
      <c r="AC38" s="22">
        <f>INDEX([1]!Finan[Vencimento - Vencimento orig],MATCH(Vendas[[#This Row],[Pedido]],[1]!Finan[Pedido],0))</f>
        <v>45627</v>
      </c>
      <c r="AD38" s="6" t="s">
        <v>72</v>
      </c>
      <c r="AE38" s="6"/>
    </row>
    <row r="39" spans="1:31" hidden="1" x14ac:dyDescent="0.3">
      <c r="A39" s="6" t="s">
        <v>35</v>
      </c>
      <c r="B39" s="6" t="s">
        <v>123</v>
      </c>
      <c r="C39" t="s">
        <v>124</v>
      </c>
      <c r="D39" t="s">
        <v>125</v>
      </c>
      <c r="E39" t="s">
        <v>120</v>
      </c>
      <c r="F39" t="s">
        <v>40</v>
      </c>
      <c r="G39" s="16" t="s">
        <v>126</v>
      </c>
      <c r="H39" s="20">
        <v>200</v>
      </c>
      <c r="I39" t="s">
        <v>127</v>
      </c>
      <c r="J39" s="6" t="s">
        <v>83</v>
      </c>
      <c r="K39" t="s">
        <v>44</v>
      </c>
      <c r="L39" s="6" t="s">
        <v>114</v>
      </c>
      <c r="M39" t="s">
        <v>46</v>
      </c>
      <c r="N39" t="s">
        <v>47</v>
      </c>
      <c r="O39" s="20">
        <v>5</v>
      </c>
      <c r="P39" s="6" t="s">
        <v>20</v>
      </c>
      <c r="Q39" s="6">
        <f>IF(Vendas[[#This Row],[Unid.]]="BG 5 M",Vendas[[#This Row],[Qtde. ]]*25,IF(Vendas[[#This Row],[Unid.]]="BG2,5M",Vendas[[#This Row],[Qtde. ]]*12.5,Vendas[[#This Row],[Qtde. ]]))</f>
        <v>5</v>
      </c>
      <c r="R39" s="6" t="s">
        <v>49</v>
      </c>
      <c r="S39" s="6" t="s">
        <v>50</v>
      </c>
      <c r="T39" s="3">
        <v>405</v>
      </c>
      <c r="U39" s="3">
        <v>405</v>
      </c>
      <c r="V39" s="21">
        <v>2025</v>
      </c>
      <c r="W39" s="6" t="s">
        <v>122</v>
      </c>
      <c r="X39" t="s">
        <v>63</v>
      </c>
      <c r="Z39" t="s">
        <v>64</v>
      </c>
      <c r="AA39" s="16" t="s">
        <v>128</v>
      </c>
      <c r="AB39" s="22">
        <f>INDEX([1]!roteiros[Previsão de entrega],MATCH(Vendas[[#This Row],[Pedido]],[1]!roteiros[Pedido],0))</f>
        <v>45636</v>
      </c>
      <c r="AC39" s="22">
        <f>INDEX([1]!Finan[Vencimento - Vencimento orig],MATCH(Vendas[[#This Row],[Pedido]],[1]!Finan[Pedido],0))</f>
        <v>45627</v>
      </c>
      <c r="AD39" s="6" t="s">
        <v>72</v>
      </c>
      <c r="AE39" s="6"/>
    </row>
    <row r="40" spans="1:31" hidden="1" x14ac:dyDescent="0.3">
      <c r="A40" s="6" t="s">
        <v>35</v>
      </c>
      <c r="B40" s="6" t="s">
        <v>123</v>
      </c>
      <c r="C40" t="s">
        <v>124</v>
      </c>
      <c r="D40" t="s">
        <v>125</v>
      </c>
      <c r="E40" t="s">
        <v>120</v>
      </c>
      <c r="F40" t="s">
        <v>40</v>
      </c>
      <c r="G40" s="16" t="s">
        <v>126</v>
      </c>
      <c r="H40" s="20">
        <v>200</v>
      </c>
      <c r="I40" t="s">
        <v>127</v>
      </c>
      <c r="J40" s="6" t="s">
        <v>83</v>
      </c>
      <c r="K40" t="s">
        <v>44</v>
      </c>
      <c r="L40" s="6" t="s">
        <v>70</v>
      </c>
      <c r="M40" t="s">
        <v>46</v>
      </c>
      <c r="N40" t="s">
        <v>47</v>
      </c>
      <c r="O40" s="20">
        <v>3</v>
      </c>
      <c r="P40" s="6" t="s">
        <v>48</v>
      </c>
      <c r="Q40" s="6">
        <f>IF(Vendas[[#This Row],[Unid.]]="BG 5 M",Vendas[[#This Row],[Qtde. ]]*25,IF(Vendas[[#This Row],[Unid.]]="BG2,5M",Vendas[[#This Row],[Qtde. ]]*12.5,Vendas[[#This Row],[Qtde. ]]))</f>
        <v>75</v>
      </c>
      <c r="R40" s="6" t="s">
        <v>49</v>
      </c>
      <c r="S40" s="6" t="s">
        <v>50</v>
      </c>
      <c r="T40" s="3">
        <v>10625</v>
      </c>
      <c r="U40" s="3">
        <v>10625</v>
      </c>
      <c r="V40" s="21">
        <v>31875</v>
      </c>
      <c r="W40" s="6" t="s">
        <v>122</v>
      </c>
      <c r="X40" t="s">
        <v>63</v>
      </c>
      <c r="Z40" t="s">
        <v>64</v>
      </c>
      <c r="AA40" s="16" t="s">
        <v>128</v>
      </c>
      <c r="AB40" s="22">
        <f>INDEX([1]!roteiros[Previsão de entrega],MATCH(Vendas[[#This Row],[Pedido]],[1]!roteiros[Pedido],0))</f>
        <v>45636</v>
      </c>
      <c r="AC40" s="22">
        <f>INDEX([1]!Finan[Vencimento - Vencimento orig],MATCH(Vendas[[#This Row],[Pedido]],[1]!Finan[Pedido],0))</f>
        <v>45627</v>
      </c>
      <c r="AD40" s="6" t="s">
        <v>72</v>
      </c>
      <c r="AE40" s="6"/>
    </row>
    <row r="41" spans="1:31" hidden="1" x14ac:dyDescent="0.3">
      <c r="A41" s="6" t="s">
        <v>35</v>
      </c>
      <c r="B41" s="6" t="s">
        <v>123</v>
      </c>
      <c r="C41" t="s">
        <v>124</v>
      </c>
      <c r="D41" t="s">
        <v>125</v>
      </c>
      <c r="E41" t="s">
        <v>120</v>
      </c>
      <c r="F41" t="s">
        <v>40</v>
      </c>
      <c r="G41" s="16" t="s">
        <v>126</v>
      </c>
      <c r="H41" s="20">
        <v>200</v>
      </c>
      <c r="I41" t="s">
        <v>127</v>
      </c>
      <c r="J41" s="6" t="s">
        <v>83</v>
      </c>
      <c r="K41" t="s">
        <v>44</v>
      </c>
      <c r="L41" s="6" t="s">
        <v>70</v>
      </c>
      <c r="M41" t="s">
        <v>46</v>
      </c>
      <c r="N41" t="s">
        <v>47</v>
      </c>
      <c r="O41" s="20">
        <v>14</v>
      </c>
      <c r="P41" s="6" t="s">
        <v>20</v>
      </c>
      <c r="Q41" s="6">
        <f>IF(Vendas[[#This Row],[Unid.]]="BG 5 M",Vendas[[#This Row],[Qtde. ]]*25,IF(Vendas[[#This Row],[Unid.]]="BG2,5M",Vendas[[#This Row],[Qtde. ]]*12.5,Vendas[[#This Row],[Qtde. ]]))</f>
        <v>14</v>
      </c>
      <c r="R41" s="6" t="s">
        <v>49</v>
      </c>
      <c r="S41" s="6" t="s">
        <v>50</v>
      </c>
      <c r="T41" s="3">
        <v>425</v>
      </c>
      <c r="U41" s="3">
        <v>425</v>
      </c>
      <c r="V41" s="21">
        <v>5950</v>
      </c>
      <c r="W41" s="6" t="s">
        <v>122</v>
      </c>
      <c r="X41" t="s">
        <v>63</v>
      </c>
      <c r="Z41" t="s">
        <v>64</v>
      </c>
      <c r="AA41" s="16" t="s">
        <v>128</v>
      </c>
      <c r="AB41" s="22">
        <f>INDEX([1]!roteiros[Previsão de entrega],MATCH(Vendas[[#This Row],[Pedido]],[1]!roteiros[Pedido],0))</f>
        <v>45636</v>
      </c>
      <c r="AC41" s="22">
        <f>INDEX([1]!Finan[Vencimento - Vencimento orig],MATCH(Vendas[[#This Row],[Pedido]],[1]!Finan[Pedido],0))</f>
        <v>45627</v>
      </c>
      <c r="AD41" s="6" t="s">
        <v>72</v>
      </c>
      <c r="AE41" s="6"/>
    </row>
    <row r="42" spans="1:31" hidden="1" x14ac:dyDescent="0.3">
      <c r="A42" s="6" t="s">
        <v>35</v>
      </c>
      <c r="B42" s="6" t="s">
        <v>123</v>
      </c>
      <c r="C42" t="s">
        <v>124</v>
      </c>
      <c r="D42" t="s">
        <v>125</v>
      </c>
      <c r="E42" t="s">
        <v>120</v>
      </c>
      <c r="F42" t="s">
        <v>40</v>
      </c>
      <c r="G42" s="16" t="s">
        <v>126</v>
      </c>
      <c r="H42" s="20">
        <v>200</v>
      </c>
      <c r="I42" t="s">
        <v>127</v>
      </c>
      <c r="J42" s="6" t="s">
        <v>83</v>
      </c>
      <c r="K42" t="s">
        <v>44</v>
      </c>
      <c r="L42" s="6" t="s">
        <v>61</v>
      </c>
      <c r="M42" t="s">
        <v>46</v>
      </c>
      <c r="N42" t="s">
        <v>47</v>
      </c>
      <c r="O42" s="20">
        <v>10</v>
      </c>
      <c r="P42" s="6" t="s">
        <v>48</v>
      </c>
      <c r="Q42" s="6">
        <f>IF(Vendas[[#This Row],[Unid.]]="BG 5 M",Vendas[[#This Row],[Qtde. ]]*25,IF(Vendas[[#This Row],[Unid.]]="BG2,5M",Vendas[[#This Row],[Qtde. ]]*12.5,Vendas[[#This Row],[Qtde. ]]))</f>
        <v>250</v>
      </c>
      <c r="R42" s="6" t="s">
        <v>49</v>
      </c>
      <c r="S42" s="6" t="s">
        <v>50</v>
      </c>
      <c r="T42" s="3">
        <v>11500</v>
      </c>
      <c r="U42" s="3">
        <v>11500</v>
      </c>
      <c r="V42" s="21">
        <v>115000</v>
      </c>
      <c r="W42" s="6" t="s">
        <v>122</v>
      </c>
      <c r="X42" t="s">
        <v>63</v>
      </c>
      <c r="Z42" t="s">
        <v>64</v>
      </c>
      <c r="AA42" s="16" t="s">
        <v>128</v>
      </c>
      <c r="AB42" s="22">
        <f>INDEX([1]!roteiros[Previsão de entrega],MATCH(Vendas[[#This Row],[Pedido]],[1]!roteiros[Pedido],0))</f>
        <v>45636</v>
      </c>
      <c r="AC42" s="22">
        <f>INDEX([1]!Finan[Vencimento - Vencimento orig],MATCH(Vendas[[#This Row],[Pedido]],[1]!Finan[Pedido],0))</f>
        <v>45627</v>
      </c>
      <c r="AD42" s="6" t="s">
        <v>72</v>
      </c>
      <c r="AE42" s="6"/>
    </row>
    <row r="43" spans="1:31" hidden="1" x14ac:dyDescent="0.3">
      <c r="A43" s="6" t="s">
        <v>35</v>
      </c>
      <c r="B43" s="6" t="s">
        <v>123</v>
      </c>
      <c r="C43" t="s">
        <v>124</v>
      </c>
      <c r="D43" t="s">
        <v>125</v>
      </c>
      <c r="E43" t="s">
        <v>120</v>
      </c>
      <c r="F43" t="s">
        <v>40</v>
      </c>
      <c r="G43" s="16" t="s">
        <v>126</v>
      </c>
      <c r="H43" s="20">
        <v>200</v>
      </c>
      <c r="I43" t="s">
        <v>127</v>
      </c>
      <c r="J43" s="6" t="s">
        <v>83</v>
      </c>
      <c r="K43" t="s">
        <v>44</v>
      </c>
      <c r="L43" s="6" t="s">
        <v>61</v>
      </c>
      <c r="M43" t="s">
        <v>46</v>
      </c>
      <c r="N43" t="s">
        <v>47</v>
      </c>
      <c r="O43" s="20">
        <v>10</v>
      </c>
      <c r="P43" s="6" t="s">
        <v>20</v>
      </c>
      <c r="Q43" s="6">
        <f>IF(Vendas[[#This Row],[Unid.]]="BG 5 M",Vendas[[#This Row],[Qtde. ]]*25,IF(Vendas[[#This Row],[Unid.]]="BG2,5M",Vendas[[#This Row],[Qtde. ]]*12.5,Vendas[[#This Row],[Qtde. ]]))</f>
        <v>10</v>
      </c>
      <c r="R43" s="6" t="s">
        <v>49</v>
      </c>
      <c r="S43" s="6" t="s">
        <v>50</v>
      </c>
      <c r="T43" s="3">
        <v>460</v>
      </c>
      <c r="U43" s="3">
        <v>460</v>
      </c>
      <c r="V43" s="21">
        <v>4600</v>
      </c>
      <c r="W43" s="6" t="s">
        <v>122</v>
      </c>
      <c r="X43" t="s">
        <v>63</v>
      </c>
      <c r="Z43" t="s">
        <v>64</v>
      </c>
      <c r="AA43" s="16" t="s">
        <v>128</v>
      </c>
      <c r="AB43" s="22">
        <f>INDEX([1]!roteiros[Previsão de entrega],MATCH(Vendas[[#This Row],[Pedido]],[1]!roteiros[Pedido],0))</f>
        <v>45636</v>
      </c>
      <c r="AC43" s="22">
        <f>INDEX([1]!Finan[Vencimento - Vencimento orig],MATCH(Vendas[[#This Row],[Pedido]],[1]!Finan[Pedido],0))</f>
        <v>45627</v>
      </c>
      <c r="AD43" s="6" t="s">
        <v>72</v>
      </c>
      <c r="AE43" s="6"/>
    </row>
    <row r="44" spans="1:31" hidden="1" x14ac:dyDescent="0.3">
      <c r="A44" s="23" t="s">
        <v>75</v>
      </c>
      <c r="B44" s="23" t="s">
        <v>129</v>
      </c>
      <c r="C44" t="s">
        <v>130</v>
      </c>
      <c r="D44" t="s">
        <v>78</v>
      </c>
      <c r="E44" t="s">
        <v>131</v>
      </c>
      <c r="F44" t="s">
        <v>80</v>
      </c>
      <c r="G44" s="16" t="s">
        <v>132</v>
      </c>
      <c r="H44" s="24">
        <v>404</v>
      </c>
      <c r="I44" t="s">
        <v>82</v>
      </c>
      <c r="J44" s="23" t="s">
        <v>133</v>
      </c>
      <c r="K44" t="s">
        <v>44</v>
      </c>
      <c r="L44" s="23" t="s">
        <v>88</v>
      </c>
      <c r="M44" t="s">
        <v>46</v>
      </c>
      <c r="N44" t="s">
        <v>47</v>
      </c>
      <c r="O44" s="24">
        <v>2</v>
      </c>
      <c r="P44" s="23" t="s">
        <v>48</v>
      </c>
      <c r="Q44" s="23">
        <f>IF(Vendas[[#This Row],[Unid.]]="BG 5 M",Vendas[[#This Row],[Qtde. ]]*25,IF(Vendas[[#This Row],[Unid.]]="BG2,5M",Vendas[[#This Row],[Qtde. ]]*12.5,Vendas[[#This Row],[Qtde. ]]))</f>
        <v>50</v>
      </c>
      <c r="R44" s="23" t="s">
        <v>49</v>
      </c>
      <c r="S44" s="23" t="s">
        <v>50</v>
      </c>
      <c r="T44" s="3">
        <v>9700</v>
      </c>
      <c r="U44" s="3">
        <v>9700</v>
      </c>
      <c r="V44" s="25">
        <v>19400</v>
      </c>
      <c r="W44" s="23" t="s">
        <v>85</v>
      </c>
      <c r="X44" t="s">
        <v>52</v>
      </c>
      <c r="Z44" t="s">
        <v>64</v>
      </c>
      <c r="AA44" s="16" t="s">
        <v>86</v>
      </c>
      <c r="AB44" s="26" t="str">
        <f>INDEX([1]!roteiros[Previsão de entrega],MATCH(Vendas[[#This Row],[Pedido]],[1]!roteiros[Pedido],0))</f>
        <v>JÁ FATURADO</v>
      </c>
      <c r="AC44" s="26">
        <f>INDEX([1]!Finan[Vencimento - Vencimento orig],MATCH(Vendas[[#This Row],[Pedido]],[1]!Finan[Pedido],0))</f>
        <v>45604</v>
      </c>
      <c r="AD44" s="23" t="s">
        <v>72</v>
      </c>
      <c r="AE44" s="23"/>
    </row>
    <row r="45" spans="1:31" hidden="1" x14ac:dyDescent="0.3">
      <c r="A45" s="23" t="s">
        <v>75</v>
      </c>
      <c r="B45" s="23" t="s">
        <v>129</v>
      </c>
      <c r="C45" t="s">
        <v>130</v>
      </c>
      <c r="D45" t="s">
        <v>78</v>
      </c>
      <c r="E45" t="s">
        <v>131</v>
      </c>
      <c r="F45" t="s">
        <v>80</v>
      </c>
      <c r="G45" s="16" t="s">
        <v>132</v>
      </c>
      <c r="H45" s="24">
        <v>404</v>
      </c>
      <c r="I45" t="s">
        <v>82</v>
      </c>
      <c r="J45" s="23" t="s">
        <v>133</v>
      </c>
      <c r="K45" t="s">
        <v>44</v>
      </c>
      <c r="L45" s="23" t="s">
        <v>88</v>
      </c>
      <c r="M45" t="s">
        <v>46</v>
      </c>
      <c r="N45" t="s">
        <v>47</v>
      </c>
      <c r="O45" s="24">
        <v>14</v>
      </c>
      <c r="P45" s="23" t="s">
        <v>20</v>
      </c>
      <c r="Q45" s="23">
        <f>IF(Vendas[[#This Row],[Unid.]]="BG 5 M",Vendas[[#This Row],[Qtde. ]]*25,IF(Vendas[[#This Row],[Unid.]]="BG2,5M",Vendas[[#This Row],[Qtde. ]]*12.5,Vendas[[#This Row],[Qtde. ]]))</f>
        <v>14</v>
      </c>
      <c r="R45" s="23" t="s">
        <v>49</v>
      </c>
      <c r="S45" s="23" t="s">
        <v>50</v>
      </c>
      <c r="T45" s="3">
        <v>388</v>
      </c>
      <c r="U45" s="3">
        <v>388</v>
      </c>
      <c r="V45" s="25">
        <v>5432</v>
      </c>
      <c r="W45" s="23" t="s">
        <v>85</v>
      </c>
      <c r="X45" t="s">
        <v>52</v>
      </c>
      <c r="Z45" t="s">
        <v>64</v>
      </c>
      <c r="AA45" s="16" t="s">
        <v>86</v>
      </c>
      <c r="AB45" s="26" t="str">
        <f>INDEX([1]!roteiros[Previsão de entrega],MATCH(Vendas[[#This Row],[Pedido]],[1]!roteiros[Pedido],0))</f>
        <v>JÁ FATURADO</v>
      </c>
      <c r="AC45" s="26">
        <f>INDEX([1]!Finan[Vencimento - Vencimento orig],MATCH(Vendas[[#This Row],[Pedido]],[1]!Finan[Pedido],0))</f>
        <v>45604</v>
      </c>
      <c r="AD45" s="23" t="s">
        <v>72</v>
      </c>
      <c r="AE45" s="23"/>
    </row>
    <row r="46" spans="1:31" hidden="1" x14ac:dyDescent="0.3">
      <c r="A46" s="6" t="s">
        <v>35</v>
      </c>
      <c r="B46" s="6" t="s">
        <v>129</v>
      </c>
      <c r="C46" t="s">
        <v>134</v>
      </c>
      <c r="D46" t="s">
        <v>78</v>
      </c>
      <c r="E46" t="s">
        <v>135</v>
      </c>
      <c r="F46" t="s">
        <v>136</v>
      </c>
      <c r="G46" s="16" t="s">
        <v>132</v>
      </c>
      <c r="H46" s="20">
        <v>405</v>
      </c>
      <c r="I46" t="s">
        <v>82</v>
      </c>
      <c r="J46" s="6" t="s">
        <v>133</v>
      </c>
      <c r="K46" t="s">
        <v>44</v>
      </c>
      <c r="L46" s="6" t="s">
        <v>88</v>
      </c>
      <c r="M46" t="s">
        <v>46</v>
      </c>
      <c r="N46" t="s">
        <v>47</v>
      </c>
      <c r="O46" s="20">
        <v>4</v>
      </c>
      <c r="P46" s="6" t="s">
        <v>48</v>
      </c>
      <c r="Q46" s="6">
        <f>IF(Vendas[[#This Row],[Unid.]]="BG 5 M",Vendas[[#This Row],[Qtde. ]]*25,IF(Vendas[[#This Row],[Unid.]]="BG2,5M",Vendas[[#This Row],[Qtde. ]]*12.5,Vendas[[#This Row],[Qtde. ]]))</f>
        <v>100</v>
      </c>
      <c r="R46" s="6" t="s">
        <v>49</v>
      </c>
      <c r="S46" s="6" t="s">
        <v>50</v>
      </c>
      <c r="T46" s="3">
        <v>9700</v>
      </c>
      <c r="U46" s="3">
        <v>9700</v>
      </c>
      <c r="V46" s="21">
        <v>38800</v>
      </c>
      <c r="W46" s="6" t="s">
        <v>85</v>
      </c>
      <c r="X46" t="s">
        <v>52</v>
      </c>
      <c r="Z46" t="s">
        <v>64</v>
      </c>
      <c r="AA46" s="16" t="s">
        <v>137</v>
      </c>
      <c r="AB46" s="22" t="str">
        <f>INDEX([1]!roteiros[Previsão de entrega],MATCH(Vendas[[#This Row],[Pedido]],[1]!roteiros[Pedido],0))</f>
        <v>JÁ FATURADO</v>
      </c>
      <c r="AC46" s="22">
        <f>INDEX([1]!Finan[Vencimento - Vencimento orig],MATCH(Vendas[[#This Row],[Pedido]],[1]!Finan[Pedido],0))</f>
        <v>45604</v>
      </c>
      <c r="AD46" s="6" t="s">
        <v>72</v>
      </c>
      <c r="AE46" s="6"/>
    </row>
    <row r="47" spans="1:31" hidden="1" x14ac:dyDescent="0.3">
      <c r="A47" s="6" t="s">
        <v>35</v>
      </c>
      <c r="B47" s="6" t="s">
        <v>129</v>
      </c>
      <c r="C47" t="s">
        <v>134</v>
      </c>
      <c r="D47" t="s">
        <v>78</v>
      </c>
      <c r="E47" t="s">
        <v>135</v>
      </c>
      <c r="F47" t="s">
        <v>136</v>
      </c>
      <c r="G47" s="16" t="s">
        <v>132</v>
      </c>
      <c r="H47" s="20">
        <v>405</v>
      </c>
      <c r="I47" t="s">
        <v>82</v>
      </c>
      <c r="J47" s="6" t="s">
        <v>133</v>
      </c>
      <c r="K47" t="s">
        <v>44</v>
      </c>
      <c r="L47" s="6" t="s">
        <v>88</v>
      </c>
      <c r="M47" t="s">
        <v>46</v>
      </c>
      <c r="N47" t="s">
        <v>47</v>
      </c>
      <c r="O47" s="20">
        <v>2</v>
      </c>
      <c r="P47" s="6" t="s">
        <v>20</v>
      </c>
      <c r="Q47" s="6">
        <f>IF(Vendas[[#This Row],[Unid.]]="BG 5 M",Vendas[[#This Row],[Qtde. ]]*25,IF(Vendas[[#This Row],[Unid.]]="BG2,5M",Vendas[[#This Row],[Qtde. ]]*12.5,Vendas[[#This Row],[Qtde. ]]))</f>
        <v>2</v>
      </c>
      <c r="R47" s="6" t="s">
        <v>49</v>
      </c>
      <c r="S47" s="6" t="s">
        <v>50</v>
      </c>
      <c r="T47" s="3">
        <v>388</v>
      </c>
      <c r="U47" s="3">
        <v>388</v>
      </c>
      <c r="V47" s="21">
        <v>776</v>
      </c>
      <c r="W47" s="6" t="s">
        <v>85</v>
      </c>
      <c r="X47" t="s">
        <v>52</v>
      </c>
      <c r="Z47" t="s">
        <v>64</v>
      </c>
      <c r="AA47" s="16" t="s">
        <v>137</v>
      </c>
      <c r="AB47" s="22" t="str">
        <f>INDEX([1]!roteiros[Previsão de entrega],MATCH(Vendas[[#This Row],[Pedido]],[1]!roteiros[Pedido],0))</f>
        <v>JÁ FATURADO</v>
      </c>
      <c r="AC47" s="22">
        <f>INDEX([1]!Finan[Vencimento - Vencimento orig],MATCH(Vendas[[#This Row],[Pedido]],[1]!Finan[Pedido],0))</f>
        <v>45604</v>
      </c>
      <c r="AD47" s="6" t="s">
        <v>72</v>
      </c>
      <c r="AE47" s="6"/>
    </row>
    <row r="48" spans="1:31" hidden="1" x14ac:dyDescent="0.3">
      <c r="A48" s="23" t="s">
        <v>75</v>
      </c>
      <c r="B48" s="23" t="s">
        <v>129</v>
      </c>
      <c r="C48" t="s">
        <v>130</v>
      </c>
      <c r="D48" t="s">
        <v>78</v>
      </c>
      <c r="E48" t="s">
        <v>131</v>
      </c>
      <c r="F48" t="s">
        <v>80</v>
      </c>
      <c r="G48" s="16" t="s">
        <v>132</v>
      </c>
      <c r="H48" s="24">
        <v>406</v>
      </c>
      <c r="I48" t="s">
        <v>82</v>
      </c>
      <c r="J48" s="23" t="s">
        <v>133</v>
      </c>
      <c r="K48" t="s">
        <v>44</v>
      </c>
      <c r="L48" s="23" t="s">
        <v>84</v>
      </c>
      <c r="M48" t="s">
        <v>46</v>
      </c>
      <c r="N48" t="s">
        <v>47</v>
      </c>
      <c r="O48" s="24">
        <v>3</v>
      </c>
      <c r="P48" s="23" t="s">
        <v>48</v>
      </c>
      <c r="Q48" s="23">
        <f>IF(Vendas[[#This Row],[Unid.]]="BG 5 M",Vendas[[#This Row],[Qtde. ]]*25,IF(Vendas[[#This Row],[Unid.]]="BG2,5M",Vendas[[#This Row],[Qtde. ]]*12.5,Vendas[[#This Row],[Qtde. ]]))</f>
        <v>75</v>
      </c>
      <c r="R48" s="23" t="s">
        <v>49</v>
      </c>
      <c r="S48" s="23" t="s">
        <v>50</v>
      </c>
      <c r="T48" s="3">
        <v>8450</v>
      </c>
      <c r="U48" s="3">
        <v>8450</v>
      </c>
      <c r="V48" s="25">
        <v>25350</v>
      </c>
      <c r="W48" s="23" t="s">
        <v>85</v>
      </c>
      <c r="X48" t="s">
        <v>52</v>
      </c>
      <c r="Z48" t="s">
        <v>64</v>
      </c>
      <c r="AA48" s="16" t="s">
        <v>86</v>
      </c>
      <c r="AB48" s="26" t="str">
        <f>INDEX([1]!roteiros[Previsão de entrega],MATCH(Vendas[[#This Row],[Pedido]],[1]!roteiros[Pedido],0))</f>
        <v>JÁ FATURADO</v>
      </c>
      <c r="AC48" s="26">
        <f>INDEX([1]!Finan[Vencimento - Vencimento orig],MATCH(Vendas[[#This Row],[Pedido]],[1]!Finan[Pedido],0))</f>
        <v>45604</v>
      </c>
      <c r="AD48" s="23" t="s">
        <v>72</v>
      </c>
      <c r="AE48" s="23"/>
    </row>
    <row r="49" spans="1:31" hidden="1" x14ac:dyDescent="0.3">
      <c r="A49" s="23" t="s">
        <v>75</v>
      </c>
      <c r="B49" s="23" t="s">
        <v>129</v>
      </c>
      <c r="C49" t="s">
        <v>130</v>
      </c>
      <c r="D49" t="s">
        <v>78</v>
      </c>
      <c r="E49" t="s">
        <v>131</v>
      </c>
      <c r="F49" t="s">
        <v>80</v>
      </c>
      <c r="G49" s="16" t="s">
        <v>132</v>
      </c>
      <c r="H49" s="24">
        <v>406</v>
      </c>
      <c r="I49" t="s">
        <v>82</v>
      </c>
      <c r="J49" s="23" t="s">
        <v>133</v>
      </c>
      <c r="K49" t="s">
        <v>44</v>
      </c>
      <c r="L49" s="23" t="s">
        <v>84</v>
      </c>
      <c r="M49" t="s">
        <v>46</v>
      </c>
      <c r="N49" t="s">
        <v>47</v>
      </c>
      <c r="O49" s="24">
        <v>10</v>
      </c>
      <c r="P49" s="23" t="s">
        <v>20</v>
      </c>
      <c r="Q49" s="23">
        <f>IF(Vendas[[#This Row],[Unid.]]="BG 5 M",Vendas[[#This Row],[Qtde. ]]*25,IF(Vendas[[#This Row],[Unid.]]="BG2,5M",Vendas[[#This Row],[Qtde. ]]*12.5,Vendas[[#This Row],[Qtde. ]]))</f>
        <v>10</v>
      </c>
      <c r="R49" s="23" t="s">
        <v>49</v>
      </c>
      <c r="S49" s="23" t="s">
        <v>50</v>
      </c>
      <c r="T49" s="3">
        <v>338</v>
      </c>
      <c r="U49" s="3">
        <v>338</v>
      </c>
      <c r="V49" s="25">
        <v>3380</v>
      </c>
      <c r="W49" s="23" t="s">
        <v>85</v>
      </c>
      <c r="X49" t="s">
        <v>52</v>
      </c>
      <c r="Z49" t="s">
        <v>64</v>
      </c>
      <c r="AA49" s="16" t="s">
        <v>86</v>
      </c>
      <c r="AB49" s="26" t="str">
        <f>INDEX([1]!roteiros[Previsão de entrega],MATCH(Vendas[[#This Row],[Pedido]],[1]!roteiros[Pedido],0))</f>
        <v>JÁ FATURADO</v>
      </c>
      <c r="AC49" s="26">
        <f>INDEX([1]!Finan[Vencimento - Vencimento orig],MATCH(Vendas[[#This Row],[Pedido]],[1]!Finan[Pedido],0))</f>
        <v>45604</v>
      </c>
      <c r="AD49" s="23" t="s">
        <v>72</v>
      </c>
      <c r="AE49" s="23"/>
    </row>
    <row r="50" spans="1:31" hidden="1" x14ac:dyDescent="0.3">
      <c r="A50" s="23" t="s">
        <v>75</v>
      </c>
      <c r="B50" s="23" t="s">
        <v>129</v>
      </c>
      <c r="C50" t="s">
        <v>130</v>
      </c>
      <c r="D50" t="s">
        <v>78</v>
      </c>
      <c r="E50" t="s">
        <v>131</v>
      </c>
      <c r="F50" t="s">
        <v>80</v>
      </c>
      <c r="G50" s="16" t="s">
        <v>132</v>
      </c>
      <c r="H50" s="24">
        <v>407</v>
      </c>
      <c r="I50" t="s">
        <v>82</v>
      </c>
      <c r="J50" s="23" t="s">
        <v>133</v>
      </c>
      <c r="K50" t="s">
        <v>44</v>
      </c>
      <c r="L50" s="23" t="s">
        <v>88</v>
      </c>
      <c r="M50" t="s">
        <v>46</v>
      </c>
      <c r="N50" t="s">
        <v>47</v>
      </c>
      <c r="O50" s="24">
        <v>2</v>
      </c>
      <c r="P50" s="23" t="s">
        <v>48</v>
      </c>
      <c r="Q50" s="23">
        <f>IF(Vendas[[#This Row],[Unid.]]="BG 5 M",Vendas[[#This Row],[Qtde. ]]*25,IF(Vendas[[#This Row],[Unid.]]="BG2,5M",Vendas[[#This Row],[Qtde. ]]*12.5,Vendas[[#This Row],[Qtde. ]]))</f>
        <v>50</v>
      </c>
      <c r="R50" s="23" t="s">
        <v>49</v>
      </c>
      <c r="S50" s="23" t="s">
        <v>50</v>
      </c>
      <c r="T50" s="3">
        <v>9700</v>
      </c>
      <c r="U50" s="3">
        <v>9700</v>
      </c>
      <c r="V50" s="25">
        <v>19400</v>
      </c>
      <c r="W50" s="23" t="s">
        <v>85</v>
      </c>
      <c r="X50" t="s">
        <v>52</v>
      </c>
      <c r="Z50" t="s">
        <v>64</v>
      </c>
      <c r="AA50" s="16" t="s">
        <v>86</v>
      </c>
      <c r="AB50" s="26" t="str">
        <f>INDEX([1]!roteiros[Previsão de entrega],MATCH(Vendas[[#This Row],[Pedido]],[1]!roteiros[Pedido],0))</f>
        <v>JÁ FATURADO</v>
      </c>
      <c r="AC50" s="26">
        <f>INDEX([1]!Finan[Vencimento - Vencimento orig],MATCH(Vendas[[#This Row],[Pedido]],[1]!Finan[Pedido],0))</f>
        <v>45604</v>
      </c>
      <c r="AD50" s="23" t="s">
        <v>72</v>
      </c>
      <c r="AE50" s="23"/>
    </row>
    <row r="51" spans="1:31" hidden="1" x14ac:dyDescent="0.3">
      <c r="A51" s="23" t="s">
        <v>75</v>
      </c>
      <c r="B51" s="23" t="s">
        <v>129</v>
      </c>
      <c r="C51" t="s">
        <v>130</v>
      </c>
      <c r="D51" t="s">
        <v>78</v>
      </c>
      <c r="E51" t="s">
        <v>131</v>
      </c>
      <c r="F51" t="s">
        <v>80</v>
      </c>
      <c r="G51" s="16" t="s">
        <v>132</v>
      </c>
      <c r="H51" s="24">
        <v>407</v>
      </c>
      <c r="I51" t="s">
        <v>82</v>
      </c>
      <c r="J51" s="23" t="s">
        <v>133</v>
      </c>
      <c r="K51" t="s">
        <v>44</v>
      </c>
      <c r="L51" s="23" t="s">
        <v>88</v>
      </c>
      <c r="M51" t="s">
        <v>46</v>
      </c>
      <c r="N51" t="s">
        <v>47</v>
      </c>
      <c r="O51" s="24">
        <v>14</v>
      </c>
      <c r="P51" s="23" t="s">
        <v>20</v>
      </c>
      <c r="Q51" s="23">
        <f>IF(Vendas[[#This Row],[Unid.]]="BG 5 M",Vendas[[#This Row],[Qtde. ]]*25,IF(Vendas[[#This Row],[Unid.]]="BG2,5M",Vendas[[#This Row],[Qtde. ]]*12.5,Vendas[[#This Row],[Qtde. ]]))</f>
        <v>14</v>
      </c>
      <c r="R51" s="23" t="s">
        <v>49</v>
      </c>
      <c r="S51" s="23" t="s">
        <v>50</v>
      </c>
      <c r="T51" s="3">
        <v>388</v>
      </c>
      <c r="U51" s="3">
        <v>388</v>
      </c>
      <c r="V51" s="25">
        <v>5432</v>
      </c>
      <c r="W51" s="23" t="s">
        <v>85</v>
      </c>
      <c r="X51" t="s">
        <v>52</v>
      </c>
      <c r="Z51" t="s">
        <v>64</v>
      </c>
      <c r="AA51" s="16" t="s">
        <v>86</v>
      </c>
      <c r="AB51" s="26" t="str">
        <f>INDEX([1]!roteiros[Previsão de entrega],MATCH(Vendas[[#This Row],[Pedido]],[1]!roteiros[Pedido],0))</f>
        <v>JÁ FATURADO</v>
      </c>
      <c r="AC51" s="26">
        <f>INDEX([1]!Finan[Vencimento - Vencimento orig],MATCH(Vendas[[#This Row],[Pedido]],[1]!Finan[Pedido],0))</f>
        <v>45604</v>
      </c>
      <c r="AD51" s="23" t="s">
        <v>72</v>
      </c>
      <c r="AE51" s="23"/>
    </row>
    <row r="52" spans="1:31" hidden="1" x14ac:dyDescent="0.3">
      <c r="A52" s="6" t="s">
        <v>35</v>
      </c>
      <c r="B52" s="6" t="s">
        <v>138</v>
      </c>
      <c r="C52" t="s">
        <v>139</v>
      </c>
      <c r="D52" t="s">
        <v>38</v>
      </c>
      <c r="E52" t="s">
        <v>140</v>
      </c>
      <c r="F52" t="s">
        <v>40</v>
      </c>
      <c r="G52" s="16" t="s">
        <v>141</v>
      </c>
      <c r="H52" s="20">
        <v>120</v>
      </c>
      <c r="I52" t="s">
        <v>127</v>
      </c>
      <c r="J52" s="6" t="s">
        <v>83</v>
      </c>
      <c r="K52" t="s">
        <v>44</v>
      </c>
      <c r="L52" s="6" t="s">
        <v>61</v>
      </c>
      <c r="M52" t="s">
        <v>46</v>
      </c>
      <c r="N52" t="s">
        <v>47</v>
      </c>
      <c r="O52" s="20">
        <v>1</v>
      </c>
      <c r="P52" s="6" t="s">
        <v>48</v>
      </c>
      <c r="Q52" s="6">
        <f>IF(Vendas[[#This Row],[Unid.]]="BG 5 M",Vendas[[#This Row],[Qtde. ]]*25,IF(Vendas[[#This Row],[Unid.]]="BG2,5M",Vendas[[#This Row],[Qtde. ]]*12.5,Vendas[[#This Row],[Qtde. ]]))</f>
        <v>25</v>
      </c>
      <c r="R52" s="6" t="s">
        <v>49</v>
      </c>
      <c r="S52" s="6" t="s">
        <v>50</v>
      </c>
      <c r="T52" s="3">
        <v>12090</v>
      </c>
      <c r="U52" s="3">
        <v>12090</v>
      </c>
      <c r="V52" s="21">
        <v>12090</v>
      </c>
      <c r="W52" s="6" t="s">
        <v>107</v>
      </c>
      <c r="X52" t="s">
        <v>63</v>
      </c>
      <c r="Z52" t="s">
        <v>64</v>
      </c>
      <c r="AA52" s="16" t="s">
        <v>86</v>
      </c>
      <c r="AB52" s="22">
        <f>INDEX([1]!roteiros[Previsão de entrega],MATCH(Vendas[[#This Row],[Pedido]],[1]!roteiros[Pedido],0))</f>
        <v>45632</v>
      </c>
      <c r="AC52" s="22">
        <f>INDEX([1]!Finan[Vencimento - Vencimento orig],MATCH(Vendas[[#This Row],[Pedido]],[1]!Finan[Pedido],0))</f>
        <v>45628</v>
      </c>
      <c r="AD52" s="6" t="s">
        <v>55</v>
      </c>
      <c r="AE52" s="6"/>
    </row>
    <row r="53" spans="1:31" hidden="1" x14ac:dyDescent="0.3">
      <c r="A53" s="6" t="s">
        <v>35</v>
      </c>
      <c r="B53" s="6" t="s">
        <v>142</v>
      </c>
      <c r="C53" t="s">
        <v>143</v>
      </c>
      <c r="D53" t="s">
        <v>38</v>
      </c>
      <c r="E53" t="s">
        <v>144</v>
      </c>
      <c r="F53" t="s">
        <v>145</v>
      </c>
      <c r="G53" s="16" t="s">
        <v>146</v>
      </c>
      <c r="H53" s="20">
        <v>403</v>
      </c>
      <c r="I53" t="s">
        <v>82</v>
      </c>
      <c r="J53" s="6" t="s">
        <v>133</v>
      </c>
      <c r="K53" t="s">
        <v>44</v>
      </c>
      <c r="L53" s="6" t="s">
        <v>84</v>
      </c>
      <c r="M53" t="s">
        <v>46</v>
      </c>
      <c r="N53" t="s">
        <v>47</v>
      </c>
      <c r="O53" s="20">
        <v>4</v>
      </c>
      <c r="P53" s="6" t="s">
        <v>48</v>
      </c>
      <c r="Q53" s="6">
        <f>IF(Vendas[[#This Row],[Unid.]]="BG 5 M",Vendas[[#This Row],[Qtde. ]]*25,IF(Vendas[[#This Row],[Unid.]]="BG2,5M",Vendas[[#This Row],[Qtde. ]]*12.5,Vendas[[#This Row],[Qtde. ]]))</f>
        <v>100</v>
      </c>
      <c r="R53" s="6" t="s">
        <v>49</v>
      </c>
      <c r="S53" s="6" t="s">
        <v>50</v>
      </c>
      <c r="T53" s="3">
        <v>8250</v>
      </c>
      <c r="U53" s="3">
        <v>8250</v>
      </c>
      <c r="V53" s="21">
        <v>33000</v>
      </c>
      <c r="W53" s="6" t="s">
        <v>85</v>
      </c>
      <c r="X53" t="s">
        <v>52</v>
      </c>
      <c r="Z53" t="s">
        <v>64</v>
      </c>
      <c r="AA53" s="16" t="s">
        <v>147</v>
      </c>
      <c r="AB53" s="22">
        <f>INDEX([1]!roteiros[Previsão de entrega],MATCH(Vendas[[#This Row],[Pedido]],[1]!roteiros[Pedido],0))</f>
        <v>45616</v>
      </c>
      <c r="AC53" s="22">
        <f>INDEX([1]!Finan[Vencimento - Vencimento orig],MATCH(Vendas[[#This Row],[Pedido]],[1]!Finan[Pedido],0))</f>
        <v>45602</v>
      </c>
      <c r="AD53" s="6" t="s">
        <v>72</v>
      </c>
      <c r="AE53" s="6"/>
    </row>
    <row r="54" spans="1:31" hidden="1" x14ac:dyDescent="0.3">
      <c r="A54" s="6" t="s">
        <v>35</v>
      </c>
      <c r="B54" s="6" t="s">
        <v>142</v>
      </c>
      <c r="C54" t="s">
        <v>143</v>
      </c>
      <c r="D54" t="s">
        <v>38</v>
      </c>
      <c r="E54" t="s">
        <v>144</v>
      </c>
      <c r="F54" t="s">
        <v>145</v>
      </c>
      <c r="G54" s="16" t="s">
        <v>146</v>
      </c>
      <c r="H54" s="20">
        <v>403</v>
      </c>
      <c r="I54" t="s">
        <v>82</v>
      </c>
      <c r="J54" s="6" t="s">
        <v>133</v>
      </c>
      <c r="K54" t="s">
        <v>44</v>
      </c>
      <c r="L54" s="6" t="s">
        <v>84</v>
      </c>
      <c r="M54" t="s">
        <v>46</v>
      </c>
      <c r="N54" t="s">
        <v>47</v>
      </c>
      <c r="O54" s="20">
        <v>12</v>
      </c>
      <c r="P54" s="6" t="s">
        <v>20</v>
      </c>
      <c r="Q54" s="6">
        <f>IF(Vendas[[#This Row],[Unid.]]="BG 5 M",Vendas[[#This Row],[Qtde. ]]*25,IF(Vendas[[#This Row],[Unid.]]="BG2,5M",Vendas[[#This Row],[Qtde. ]]*12.5,Vendas[[#This Row],[Qtde. ]]))</f>
        <v>12</v>
      </c>
      <c r="R54" s="6" t="s">
        <v>49</v>
      </c>
      <c r="S54" s="6" t="s">
        <v>50</v>
      </c>
      <c r="T54" s="3">
        <v>330</v>
      </c>
      <c r="U54" s="3">
        <v>330</v>
      </c>
      <c r="V54" s="21">
        <v>3960</v>
      </c>
      <c r="W54" s="6" t="s">
        <v>85</v>
      </c>
      <c r="X54" t="s">
        <v>52</v>
      </c>
      <c r="Z54" t="s">
        <v>64</v>
      </c>
      <c r="AA54" s="16" t="s">
        <v>147</v>
      </c>
      <c r="AB54" s="22">
        <f>INDEX([1]!roteiros[Previsão de entrega],MATCH(Vendas[[#This Row],[Pedido]],[1]!roteiros[Pedido],0))</f>
        <v>45616</v>
      </c>
      <c r="AC54" s="22">
        <f>INDEX([1]!Finan[Vencimento - Vencimento orig],MATCH(Vendas[[#This Row],[Pedido]],[1]!Finan[Pedido],0))</f>
        <v>45602</v>
      </c>
      <c r="AD54" s="6" t="s">
        <v>72</v>
      </c>
      <c r="AE54" s="6"/>
    </row>
    <row r="55" spans="1:31" hidden="1" x14ac:dyDescent="0.3">
      <c r="A55" s="27" t="s">
        <v>35</v>
      </c>
      <c r="B55" s="27" t="s">
        <v>148</v>
      </c>
      <c r="C55" t="s">
        <v>149</v>
      </c>
      <c r="D55" t="s">
        <v>38</v>
      </c>
      <c r="E55" t="s">
        <v>150</v>
      </c>
      <c r="F55" t="s">
        <v>40</v>
      </c>
      <c r="G55" s="16" t="s">
        <v>151</v>
      </c>
      <c r="H55" s="28">
        <v>310</v>
      </c>
      <c r="I55" t="s">
        <v>42</v>
      </c>
      <c r="J55" s="27" t="s">
        <v>152</v>
      </c>
      <c r="K55" t="s">
        <v>44</v>
      </c>
      <c r="L55" s="27" t="s">
        <v>70</v>
      </c>
      <c r="M55" t="s">
        <v>46</v>
      </c>
      <c r="N55" t="s">
        <v>47</v>
      </c>
      <c r="O55" s="28">
        <v>5</v>
      </c>
      <c r="P55" s="27" t="s">
        <v>48</v>
      </c>
      <c r="Q55" s="27">
        <f>IF(Vendas[[#This Row],[Unid.]]="BG 5 M",Vendas[[#This Row],[Qtde. ]]*25,IF(Vendas[[#This Row],[Unid.]]="BG2,5M",Vendas[[#This Row],[Qtde. ]]*12.5,Vendas[[#This Row],[Qtde. ]]))</f>
        <v>125</v>
      </c>
      <c r="R55" s="27" t="s">
        <v>49</v>
      </c>
      <c r="S55" s="27" t="s">
        <v>50</v>
      </c>
      <c r="T55" s="3">
        <v>10250</v>
      </c>
      <c r="U55" s="3">
        <v>10250</v>
      </c>
      <c r="V55" s="29">
        <v>51250</v>
      </c>
      <c r="W55" s="27" t="s">
        <v>62</v>
      </c>
      <c r="X55" t="s">
        <v>63</v>
      </c>
      <c r="Z55" t="s">
        <v>64</v>
      </c>
      <c r="AA55" s="16" t="s">
        <v>153</v>
      </c>
      <c r="AB55" s="30">
        <f>INDEX([1]!roteiros[Previsão de entrega],MATCH(Vendas[[#This Row],[Pedido]],[1]!roteiros[Pedido],0))</f>
        <v>45636</v>
      </c>
      <c r="AC55" s="30">
        <f>INDEX([1]!Finan[Vencimento - Vencimento orig],MATCH(Vendas[[#This Row],[Pedido]],[1]!Finan[Pedido],0))</f>
        <v>45628</v>
      </c>
      <c r="AD55" s="27" t="s">
        <v>55</v>
      </c>
      <c r="AE55" s="27"/>
    </row>
    <row r="56" spans="1:31" hidden="1" x14ac:dyDescent="0.3">
      <c r="A56" s="27" t="s">
        <v>35</v>
      </c>
      <c r="B56" s="27" t="s">
        <v>148</v>
      </c>
      <c r="C56" t="s">
        <v>149</v>
      </c>
      <c r="D56" t="s">
        <v>38</v>
      </c>
      <c r="E56" t="s">
        <v>150</v>
      </c>
      <c r="F56" t="s">
        <v>40</v>
      </c>
      <c r="G56" s="16" t="s">
        <v>151</v>
      </c>
      <c r="H56" s="28">
        <v>310</v>
      </c>
      <c r="I56" t="s">
        <v>42</v>
      </c>
      <c r="J56" s="27" t="s">
        <v>152</v>
      </c>
      <c r="K56" t="s">
        <v>44</v>
      </c>
      <c r="L56" s="27" t="s">
        <v>74</v>
      </c>
      <c r="M56" t="s">
        <v>46</v>
      </c>
      <c r="N56" t="s">
        <v>47</v>
      </c>
      <c r="O56" s="28">
        <v>2</v>
      </c>
      <c r="P56" s="27" t="s">
        <v>48</v>
      </c>
      <c r="Q56" s="27">
        <f>IF(Vendas[[#This Row],[Unid.]]="BG 5 M",Vendas[[#This Row],[Qtde. ]]*25,IF(Vendas[[#This Row],[Unid.]]="BG2,5M",Vendas[[#This Row],[Qtde. ]]*12.5,Vendas[[#This Row],[Qtde. ]]))</f>
        <v>50</v>
      </c>
      <c r="R56" s="27" t="s">
        <v>49</v>
      </c>
      <c r="S56" s="27" t="s">
        <v>50</v>
      </c>
      <c r="T56" s="3">
        <v>10250</v>
      </c>
      <c r="U56" s="3">
        <v>10250</v>
      </c>
      <c r="V56" s="29">
        <v>20500</v>
      </c>
      <c r="W56" s="27" t="s">
        <v>62</v>
      </c>
      <c r="X56" t="s">
        <v>63</v>
      </c>
      <c r="Z56" t="s">
        <v>64</v>
      </c>
      <c r="AA56" s="16" t="s">
        <v>153</v>
      </c>
      <c r="AB56" s="30">
        <f>INDEX([1]!roteiros[Previsão de entrega],MATCH(Vendas[[#This Row],[Pedido]],[1]!roteiros[Pedido],0))</f>
        <v>45636</v>
      </c>
      <c r="AC56" s="30">
        <f>INDEX([1]!Finan[Vencimento - Vencimento orig],MATCH(Vendas[[#This Row],[Pedido]],[1]!Finan[Pedido],0))</f>
        <v>45628</v>
      </c>
      <c r="AD56" s="27" t="s">
        <v>55</v>
      </c>
      <c r="AE56" s="27"/>
    </row>
    <row r="57" spans="1:31" hidden="1" x14ac:dyDescent="0.3">
      <c r="A57" s="27" t="s">
        <v>35</v>
      </c>
      <c r="B57" s="27" t="s">
        <v>148</v>
      </c>
      <c r="C57" t="s">
        <v>149</v>
      </c>
      <c r="D57" t="s">
        <v>38</v>
      </c>
      <c r="E57" t="s">
        <v>150</v>
      </c>
      <c r="F57" t="s">
        <v>40</v>
      </c>
      <c r="G57" s="16" t="s">
        <v>151</v>
      </c>
      <c r="H57" s="28">
        <v>310</v>
      </c>
      <c r="I57" t="s">
        <v>42</v>
      </c>
      <c r="J57" s="27" t="s">
        <v>152</v>
      </c>
      <c r="K57" t="s">
        <v>44</v>
      </c>
      <c r="L57" s="27" t="s">
        <v>61</v>
      </c>
      <c r="M57" t="s">
        <v>46</v>
      </c>
      <c r="N57" t="s">
        <v>47</v>
      </c>
      <c r="O57" s="28">
        <v>5</v>
      </c>
      <c r="P57" s="27" t="s">
        <v>48</v>
      </c>
      <c r="Q57" s="27">
        <f>IF(Vendas[[#This Row],[Unid.]]="BG 5 M",Vendas[[#This Row],[Qtde. ]]*25,IF(Vendas[[#This Row],[Unid.]]="BG2,5M",Vendas[[#This Row],[Qtde. ]]*12.5,Vendas[[#This Row],[Qtde. ]]))</f>
        <v>125</v>
      </c>
      <c r="R57" s="27" t="s">
        <v>49</v>
      </c>
      <c r="S57" s="27" t="s">
        <v>50</v>
      </c>
      <c r="T57" s="3">
        <v>10250</v>
      </c>
      <c r="U57" s="3">
        <v>10250</v>
      </c>
      <c r="V57" s="29">
        <v>51250</v>
      </c>
      <c r="W57" s="27" t="s">
        <v>62</v>
      </c>
      <c r="X57" t="s">
        <v>63</v>
      </c>
      <c r="Z57" t="s">
        <v>64</v>
      </c>
      <c r="AA57" s="16" t="s">
        <v>153</v>
      </c>
      <c r="AB57" s="30">
        <f>INDEX([1]!roteiros[Previsão de entrega],MATCH(Vendas[[#This Row],[Pedido]],[1]!roteiros[Pedido],0))</f>
        <v>45636</v>
      </c>
      <c r="AC57" s="30">
        <f>INDEX([1]!Finan[Vencimento - Vencimento orig],MATCH(Vendas[[#This Row],[Pedido]],[1]!Finan[Pedido],0))</f>
        <v>45628</v>
      </c>
      <c r="AD57" s="27" t="s">
        <v>55</v>
      </c>
      <c r="AE57" s="27"/>
    </row>
    <row r="58" spans="1:31" hidden="1" x14ac:dyDescent="0.3">
      <c r="A58" s="27" t="s">
        <v>35</v>
      </c>
      <c r="B58" s="27" t="s">
        <v>148</v>
      </c>
      <c r="C58" t="s">
        <v>149</v>
      </c>
      <c r="D58" t="s">
        <v>38</v>
      </c>
      <c r="E58" t="s">
        <v>150</v>
      </c>
      <c r="F58" t="s">
        <v>40</v>
      </c>
      <c r="G58" s="16" t="s">
        <v>151</v>
      </c>
      <c r="H58" s="28">
        <v>310</v>
      </c>
      <c r="I58" t="s">
        <v>42</v>
      </c>
      <c r="J58" s="27" t="s">
        <v>152</v>
      </c>
      <c r="K58" t="s">
        <v>44</v>
      </c>
      <c r="L58" s="27" t="s">
        <v>61</v>
      </c>
      <c r="M58" t="s">
        <v>46</v>
      </c>
      <c r="N58" t="s">
        <v>47</v>
      </c>
      <c r="O58" s="28">
        <v>1</v>
      </c>
      <c r="P58" s="27" t="s">
        <v>154</v>
      </c>
      <c r="Q58" s="27">
        <f>IF(Vendas[[#This Row],[Unid.]]="BG 5 M",Vendas[[#This Row],[Qtde. ]]*25,IF(Vendas[[#This Row],[Unid.]]="BG2,5M",Vendas[[#This Row],[Qtde. ]]*12.5,Vendas[[#This Row],[Qtde. ]]))</f>
        <v>12.5</v>
      </c>
      <c r="R58" s="27" t="s">
        <v>49</v>
      </c>
      <c r="S58" s="27" t="s">
        <v>50</v>
      </c>
      <c r="T58" s="3">
        <v>5125</v>
      </c>
      <c r="U58" s="3">
        <v>5125</v>
      </c>
      <c r="V58" s="29">
        <v>5125</v>
      </c>
      <c r="W58" s="27" t="s">
        <v>62</v>
      </c>
      <c r="X58" t="s">
        <v>63</v>
      </c>
      <c r="Z58" t="s">
        <v>64</v>
      </c>
      <c r="AA58" s="16" t="s">
        <v>153</v>
      </c>
      <c r="AB58" s="30">
        <f>INDEX([1]!roteiros[Previsão de entrega],MATCH(Vendas[[#This Row],[Pedido]],[1]!roteiros[Pedido],0))</f>
        <v>45636</v>
      </c>
      <c r="AC58" s="30">
        <f>INDEX([1]!Finan[Vencimento - Vencimento orig],MATCH(Vendas[[#This Row],[Pedido]],[1]!Finan[Pedido],0))</f>
        <v>45628</v>
      </c>
      <c r="AD58" s="27" t="s">
        <v>55</v>
      </c>
      <c r="AE58" s="27"/>
    </row>
    <row r="59" spans="1:31" hidden="1" x14ac:dyDescent="0.3">
      <c r="A59" s="27" t="s">
        <v>35</v>
      </c>
      <c r="B59" s="27" t="s">
        <v>148</v>
      </c>
      <c r="C59" t="s">
        <v>149</v>
      </c>
      <c r="D59" t="s">
        <v>38</v>
      </c>
      <c r="E59" t="s">
        <v>155</v>
      </c>
      <c r="F59" t="s">
        <v>40</v>
      </c>
      <c r="G59" s="16" t="s">
        <v>151</v>
      </c>
      <c r="H59" s="28">
        <v>311</v>
      </c>
      <c r="I59" t="s">
        <v>42</v>
      </c>
      <c r="J59" s="27" t="s">
        <v>152</v>
      </c>
      <c r="K59" t="s">
        <v>44</v>
      </c>
      <c r="L59" s="27" t="s">
        <v>88</v>
      </c>
      <c r="M59" t="s">
        <v>46</v>
      </c>
      <c r="N59" t="s">
        <v>47</v>
      </c>
      <c r="O59" s="28">
        <v>2</v>
      </c>
      <c r="P59" s="27" t="s">
        <v>48</v>
      </c>
      <c r="Q59" s="27">
        <f>IF(Vendas[[#This Row],[Unid.]]="BG 5 M",Vendas[[#This Row],[Qtde. ]]*25,IF(Vendas[[#This Row],[Unid.]]="BG2,5M",Vendas[[#This Row],[Qtde. ]]*12.5,Vendas[[#This Row],[Qtde. ]]))</f>
        <v>50</v>
      </c>
      <c r="R59" s="27" t="s">
        <v>49</v>
      </c>
      <c r="S59" s="27" t="s">
        <v>50</v>
      </c>
      <c r="T59" s="3">
        <v>9625</v>
      </c>
      <c r="U59" s="3">
        <v>9625</v>
      </c>
      <c r="V59" s="29">
        <v>19250</v>
      </c>
      <c r="W59" s="27" t="s">
        <v>62</v>
      </c>
      <c r="X59" t="s">
        <v>63</v>
      </c>
      <c r="Z59" t="s">
        <v>64</v>
      </c>
      <c r="AA59" s="16" t="s">
        <v>156</v>
      </c>
      <c r="AB59" s="30">
        <f>INDEX([1]!roteiros[Previsão de entrega],MATCH(Vendas[[#This Row],[Pedido]],[1]!roteiros[Pedido],0))</f>
        <v>45638</v>
      </c>
      <c r="AC59" s="30">
        <f>INDEX([1]!Finan[Vencimento - Vencimento orig],MATCH(Vendas[[#This Row],[Pedido]],[1]!Finan[Pedido],0))</f>
        <v>45628</v>
      </c>
      <c r="AD59" s="27" t="s">
        <v>55</v>
      </c>
      <c r="AE59" s="27"/>
    </row>
    <row r="60" spans="1:31" hidden="1" x14ac:dyDescent="0.3">
      <c r="A60" s="27" t="s">
        <v>35</v>
      </c>
      <c r="B60" s="27" t="s">
        <v>148</v>
      </c>
      <c r="C60" t="s">
        <v>149</v>
      </c>
      <c r="D60" t="s">
        <v>38</v>
      </c>
      <c r="E60" t="s">
        <v>155</v>
      </c>
      <c r="F60" t="s">
        <v>40</v>
      </c>
      <c r="G60" s="16" t="s">
        <v>151</v>
      </c>
      <c r="H60" s="28">
        <v>311</v>
      </c>
      <c r="I60" t="s">
        <v>42</v>
      </c>
      <c r="J60" s="27" t="s">
        <v>152</v>
      </c>
      <c r="K60" t="s">
        <v>44</v>
      </c>
      <c r="L60" s="27" t="s">
        <v>88</v>
      </c>
      <c r="M60" t="s">
        <v>46</v>
      </c>
      <c r="N60" t="s">
        <v>47</v>
      </c>
      <c r="O60" s="28">
        <v>16</v>
      </c>
      <c r="P60" s="27" t="s">
        <v>20</v>
      </c>
      <c r="Q60" s="27">
        <f>IF(Vendas[[#This Row],[Unid.]]="BG 5 M",Vendas[[#This Row],[Qtde. ]]*25,IF(Vendas[[#This Row],[Unid.]]="BG2,5M",Vendas[[#This Row],[Qtde. ]]*12.5,Vendas[[#This Row],[Qtde. ]]))</f>
        <v>16</v>
      </c>
      <c r="R60" s="27" t="s">
        <v>49</v>
      </c>
      <c r="S60" s="27" t="s">
        <v>50</v>
      </c>
      <c r="T60" s="3">
        <v>385</v>
      </c>
      <c r="U60" s="3">
        <v>385</v>
      </c>
      <c r="V60" s="29">
        <v>6160</v>
      </c>
      <c r="W60" s="27" t="s">
        <v>62</v>
      </c>
      <c r="X60" t="s">
        <v>63</v>
      </c>
      <c r="Z60" t="s">
        <v>64</v>
      </c>
      <c r="AA60" s="16" t="s">
        <v>156</v>
      </c>
      <c r="AB60" s="30">
        <f>INDEX([1]!roteiros[Previsão de entrega],MATCH(Vendas[[#This Row],[Pedido]],[1]!roteiros[Pedido],0))</f>
        <v>45638</v>
      </c>
      <c r="AC60" s="30">
        <f>INDEX([1]!Finan[Vencimento - Vencimento orig],MATCH(Vendas[[#This Row],[Pedido]],[1]!Finan[Pedido],0))</f>
        <v>45628</v>
      </c>
      <c r="AD60" s="27" t="s">
        <v>55</v>
      </c>
      <c r="AE60" s="27"/>
    </row>
    <row r="61" spans="1:31" hidden="1" x14ac:dyDescent="0.3">
      <c r="A61" s="27" t="s">
        <v>35</v>
      </c>
      <c r="B61" s="27" t="s">
        <v>148</v>
      </c>
      <c r="C61" t="s">
        <v>149</v>
      </c>
      <c r="D61" t="s">
        <v>38</v>
      </c>
      <c r="E61" t="s">
        <v>155</v>
      </c>
      <c r="F61" t="s">
        <v>40</v>
      </c>
      <c r="G61" s="16" t="s">
        <v>151</v>
      </c>
      <c r="H61" s="28">
        <v>311</v>
      </c>
      <c r="I61" t="s">
        <v>42</v>
      </c>
      <c r="J61" s="27" t="s">
        <v>152</v>
      </c>
      <c r="K61" t="s">
        <v>44</v>
      </c>
      <c r="L61" s="27" t="s">
        <v>61</v>
      </c>
      <c r="M61" t="s">
        <v>46</v>
      </c>
      <c r="N61" t="s">
        <v>47</v>
      </c>
      <c r="O61" s="28">
        <v>5</v>
      </c>
      <c r="P61" s="27" t="s">
        <v>48</v>
      </c>
      <c r="Q61" s="27">
        <f>IF(Vendas[[#This Row],[Unid.]]="BG 5 M",Vendas[[#This Row],[Qtde. ]]*25,IF(Vendas[[#This Row],[Unid.]]="BG2,5M",Vendas[[#This Row],[Qtde. ]]*12.5,Vendas[[#This Row],[Qtde. ]]))</f>
        <v>125</v>
      </c>
      <c r="R61" s="27" t="s">
        <v>49</v>
      </c>
      <c r="S61" s="27" t="s">
        <v>50</v>
      </c>
      <c r="T61" s="3">
        <v>10250</v>
      </c>
      <c r="U61" s="3">
        <v>10250</v>
      </c>
      <c r="V61" s="29">
        <v>51250</v>
      </c>
      <c r="W61" s="27" t="s">
        <v>62</v>
      </c>
      <c r="X61" t="s">
        <v>63</v>
      </c>
      <c r="Z61" t="s">
        <v>64</v>
      </c>
      <c r="AA61" s="16" t="s">
        <v>156</v>
      </c>
      <c r="AB61" s="30">
        <f>INDEX([1]!roteiros[Previsão de entrega],MATCH(Vendas[[#This Row],[Pedido]],[1]!roteiros[Pedido],0))</f>
        <v>45638</v>
      </c>
      <c r="AC61" s="30">
        <f>INDEX([1]!Finan[Vencimento - Vencimento orig],MATCH(Vendas[[#This Row],[Pedido]],[1]!Finan[Pedido],0))</f>
        <v>45628</v>
      </c>
      <c r="AD61" s="27" t="s">
        <v>55</v>
      </c>
      <c r="AE61" s="27"/>
    </row>
    <row r="62" spans="1:31" hidden="1" x14ac:dyDescent="0.3">
      <c r="A62" s="27" t="s">
        <v>35</v>
      </c>
      <c r="B62" s="27" t="s">
        <v>148</v>
      </c>
      <c r="C62" t="s">
        <v>149</v>
      </c>
      <c r="D62" t="s">
        <v>38</v>
      </c>
      <c r="E62" t="s">
        <v>155</v>
      </c>
      <c r="F62" t="s">
        <v>40</v>
      </c>
      <c r="G62" s="16" t="s">
        <v>151</v>
      </c>
      <c r="H62" s="28">
        <v>311</v>
      </c>
      <c r="I62" t="s">
        <v>42</v>
      </c>
      <c r="J62" s="27" t="s">
        <v>152</v>
      </c>
      <c r="K62" t="s">
        <v>44</v>
      </c>
      <c r="L62" s="27" t="s">
        <v>61</v>
      </c>
      <c r="M62" t="s">
        <v>46</v>
      </c>
      <c r="N62" t="s">
        <v>47</v>
      </c>
      <c r="O62" s="28">
        <v>1</v>
      </c>
      <c r="P62" s="27" t="s">
        <v>154</v>
      </c>
      <c r="Q62" s="27">
        <f>IF(Vendas[[#This Row],[Unid.]]="BG 5 M",Vendas[[#This Row],[Qtde. ]]*25,IF(Vendas[[#This Row],[Unid.]]="BG2,5M",Vendas[[#This Row],[Qtde. ]]*12.5,Vendas[[#This Row],[Qtde. ]]))</f>
        <v>12.5</v>
      </c>
      <c r="R62" s="27" t="s">
        <v>49</v>
      </c>
      <c r="S62" s="27" t="s">
        <v>50</v>
      </c>
      <c r="T62" s="3">
        <v>5125</v>
      </c>
      <c r="U62" s="3">
        <v>5125</v>
      </c>
      <c r="V62" s="29">
        <v>5125</v>
      </c>
      <c r="W62" s="27" t="s">
        <v>62</v>
      </c>
      <c r="X62" t="s">
        <v>63</v>
      </c>
      <c r="Z62" t="s">
        <v>64</v>
      </c>
      <c r="AA62" s="16" t="s">
        <v>156</v>
      </c>
      <c r="AB62" s="30">
        <f>INDEX([1]!roteiros[Previsão de entrega],MATCH(Vendas[[#This Row],[Pedido]],[1]!roteiros[Pedido],0))</f>
        <v>45638</v>
      </c>
      <c r="AC62" s="30">
        <f>INDEX([1]!Finan[Vencimento - Vencimento orig],MATCH(Vendas[[#This Row],[Pedido]],[1]!Finan[Pedido],0))</f>
        <v>45628</v>
      </c>
      <c r="AD62" s="27" t="s">
        <v>55</v>
      </c>
      <c r="AE62" s="27"/>
    </row>
    <row r="63" spans="1:31" hidden="1" x14ac:dyDescent="0.3">
      <c r="A63" s="27" t="s">
        <v>35</v>
      </c>
      <c r="B63" s="27" t="s">
        <v>148</v>
      </c>
      <c r="C63" t="s">
        <v>149</v>
      </c>
      <c r="D63" t="s">
        <v>38</v>
      </c>
      <c r="E63" t="s">
        <v>157</v>
      </c>
      <c r="F63" t="s">
        <v>40</v>
      </c>
      <c r="G63" s="16" t="s">
        <v>151</v>
      </c>
      <c r="H63" s="28">
        <v>314</v>
      </c>
      <c r="I63" t="s">
        <v>42</v>
      </c>
      <c r="J63" s="27" t="s">
        <v>152</v>
      </c>
      <c r="K63" t="s">
        <v>44</v>
      </c>
      <c r="L63" s="27" t="s">
        <v>61</v>
      </c>
      <c r="M63" t="s">
        <v>46</v>
      </c>
      <c r="N63" t="s">
        <v>47</v>
      </c>
      <c r="O63" s="28">
        <v>1</v>
      </c>
      <c r="P63" s="27" t="s">
        <v>48</v>
      </c>
      <c r="Q63" s="27">
        <f>IF(Vendas[[#This Row],[Unid.]]="BG 5 M",Vendas[[#This Row],[Qtde. ]]*25,IF(Vendas[[#This Row],[Unid.]]="BG2,5M",Vendas[[#This Row],[Qtde. ]]*12.5,Vendas[[#This Row],[Qtde. ]]))</f>
        <v>25</v>
      </c>
      <c r="R63" s="27" t="s">
        <v>49</v>
      </c>
      <c r="S63" s="27" t="s">
        <v>50</v>
      </c>
      <c r="T63" s="3">
        <v>10250</v>
      </c>
      <c r="U63" s="3">
        <v>10250</v>
      </c>
      <c r="V63" s="29">
        <v>10250</v>
      </c>
      <c r="W63" s="27" t="s">
        <v>62</v>
      </c>
      <c r="X63" t="s">
        <v>63</v>
      </c>
      <c r="Z63" t="s">
        <v>64</v>
      </c>
      <c r="AA63" s="16" t="s">
        <v>86</v>
      </c>
      <c r="AB63" s="30">
        <f>INDEX([1]!roteiros[Previsão de entrega],MATCH(Vendas[[#This Row],[Pedido]],[1]!roteiros[Pedido],0))</f>
        <v>45638</v>
      </c>
      <c r="AC63" s="30">
        <f>INDEX([1]!Finan[Vencimento - Vencimento orig],MATCH(Vendas[[#This Row],[Pedido]],[1]!Finan[Pedido],0))</f>
        <v>45628</v>
      </c>
      <c r="AD63" s="27" t="s">
        <v>55</v>
      </c>
      <c r="AE63" s="27"/>
    </row>
    <row r="64" spans="1:31" hidden="1" x14ac:dyDescent="0.3">
      <c r="A64" s="27" t="s">
        <v>35</v>
      </c>
      <c r="B64" s="27" t="s">
        <v>148</v>
      </c>
      <c r="C64" t="s">
        <v>149</v>
      </c>
      <c r="D64" t="s">
        <v>38</v>
      </c>
      <c r="E64" t="s">
        <v>157</v>
      </c>
      <c r="F64" t="s">
        <v>40</v>
      </c>
      <c r="G64" s="16" t="s">
        <v>151</v>
      </c>
      <c r="H64" s="28">
        <v>314</v>
      </c>
      <c r="I64" t="s">
        <v>42</v>
      </c>
      <c r="J64" s="27" t="s">
        <v>152</v>
      </c>
      <c r="K64" t="s">
        <v>44</v>
      </c>
      <c r="L64" s="27" t="s">
        <v>61</v>
      </c>
      <c r="M64" t="s">
        <v>46</v>
      </c>
      <c r="N64" t="s">
        <v>47</v>
      </c>
      <c r="O64" s="28">
        <v>1</v>
      </c>
      <c r="P64" s="27" t="s">
        <v>154</v>
      </c>
      <c r="Q64" s="27">
        <f>IF(Vendas[[#This Row],[Unid.]]="BG 5 M",Vendas[[#This Row],[Qtde. ]]*25,IF(Vendas[[#This Row],[Unid.]]="BG2,5M",Vendas[[#This Row],[Qtde. ]]*12.5,Vendas[[#This Row],[Qtde. ]]))</f>
        <v>12.5</v>
      </c>
      <c r="R64" s="27" t="s">
        <v>49</v>
      </c>
      <c r="S64" s="27" t="s">
        <v>50</v>
      </c>
      <c r="T64" s="3">
        <v>5125</v>
      </c>
      <c r="U64" s="3">
        <v>5125</v>
      </c>
      <c r="V64" s="29">
        <v>5125</v>
      </c>
      <c r="W64" s="27" t="s">
        <v>62</v>
      </c>
      <c r="X64" t="s">
        <v>63</v>
      </c>
      <c r="Z64" t="s">
        <v>64</v>
      </c>
      <c r="AA64" s="16" t="s">
        <v>86</v>
      </c>
      <c r="AB64" s="30">
        <f>INDEX([1]!roteiros[Previsão de entrega],MATCH(Vendas[[#This Row],[Pedido]],[1]!roteiros[Pedido],0))</f>
        <v>45638</v>
      </c>
      <c r="AC64" s="30">
        <f>INDEX([1]!Finan[Vencimento - Vencimento orig],MATCH(Vendas[[#This Row],[Pedido]],[1]!Finan[Pedido],0))</f>
        <v>45628</v>
      </c>
      <c r="AD64" s="27" t="s">
        <v>55</v>
      </c>
      <c r="AE64" s="27"/>
    </row>
    <row r="65" spans="1:31" hidden="1" x14ac:dyDescent="0.3">
      <c r="A65" s="7" t="s">
        <v>35</v>
      </c>
      <c r="B65" s="7" t="s">
        <v>158</v>
      </c>
      <c r="C65" t="s">
        <v>159</v>
      </c>
      <c r="D65" t="s">
        <v>38</v>
      </c>
      <c r="E65" t="s">
        <v>160</v>
      </c>
      <c r="F65" t="s">
        <v>40</v>
      </c>
      <c r="G65" s="16" t="s">
        <v>161</v>
      </c>
      <c r="H65" s="17">
        <v>113</v>
      </c>
      <c r="I65" t="s">
        <v>42</v>
      </c>
      <c r="J65" s="7" t="s">
        <v>133</v>
      </c>
      <c r="K65" t="s">
        <v>44</v>
      </c>
      <c r="L65" s="7" t="s">
        <v>84</v>
      </c>
      <c r="M65" t="s">
        <v>46</v>
      </c>
      <c r="N65" t="s">
        <v>47</v>
      </c>
      <c r="O65" s="17">
        <v>106</v>
      </c>
      <c r="P65" s="7" t="s">
        <v>48</v>
      </c>
      <c r="Q65" s="7">
        <f>IF(Vendas[[#This Row],[Unid.]]="BG 5 M",Vendas[[#This Row],[Qtde. ]]*25,IF(Vendas[[#This Row],[Unid.]]="BG2,5M",Vendas[[#This Row],[Qtde. ]]*12.5,Vendas[[#This Row],[Qtde. ]]))</f>
        <v>2650</v>
      </c>
      <c r="R65" s="7" t="s">
        <v>49</v>
      </c>
      <c r="S65" s="7" t="s">
        <v>50</v>
      </c>
      <c r="T65" s="3">
        <v>8425</v>
      </c>
      <c r="U65" s="3">
        <v>8425</v>
      </c>
      <c r="V65" s="18">
        <v>893050</v>
      </c>
      <c r="W65" s="7" t="s">
        <v>107</v>
      </c>
      <c r="X65" t="s">
        <v>63</v>
      </c>
      <c r="Z65" t="s">
        <v>64</v>
      </c>
      <c r="AA65" s="16" t="s">
        <v>162</v>
      </c>
      <c r="AB65" s="19">
        <f>INDEX([1]!roteiros[Previsão de entrega],MATCH(Vendas[[#This Row],[Pedido]],[1]!roteiros[Pedido],0))</f>
        <v>45646</v>
      </c>
      <c r="AC65" s="19">
        <f>INDEX([1]!Finan[Vencimento - Vencimento orig],MATCH(Vendas[[#This Row],[Pedido]],[1]!Finan[Pedido],0))</f>
        <v>45625</v>
      </c>
      <c r="AD65" s="7" t="s">
        <v>55</v>
      </c>
      <c r="AE65" s="7"/>
    </row>
    <row r="66" spans="1:31" hidden="1" x14ac:dyDescent="0.3">
      <c r="A66" s="7" t="s">
        <v>35</v>
      </c>
      <c r="B66" s="7" t="s">
        <v>158</v>
      </c>
      <c r="C66" t="s">
        <v>159</v>
      </c>
      <c r="D66" t="s">
        <v>38</v>
      </c>
      <c r="E66" t="s">
        <v>160</v>
      </c>
      <c r="F66" t="s">
        <v>40</v>
      </c>
      <c r="G66" s="16" t="s">
        <v>161</v>
      </c>
      <c r="H66" s="17">
        <v>113</v>
      </c>
      <c r="I66" t="s">
        <v>42</v>
      </c>
      <c r="J66" s="7" t="s">
        <v>133</v>
      </c>
      <c r="K66" t="s">
        <v>44</v>
      </c>
      <c r="L66" s="7" t="s">
        <v>84</v>
      </c>
      <c r="M66" t="s">
        <v>46</v>
      </c>
      <c r="N66" t="s">
        <v>47</v>
      </c>
      <c r="O66" s="17">
        <v>5</v>
      </c>
      <c r="P66" s="7" t="s">
        <v>20</v>
      </c>
      <c r="Q66" s="7">
        <f>IF(Vendas[[#This Row],[Unid.]]="BG 5 M",Vendas[[#This Row],[Qtde. ]]*25,IF(Vendas[[#This Row],[Unid.]]="BG2,5M",Vendas[[#This Row],[Qtde. ]]*12.5,Vendas[[#This Row],[Qtde. ]]))</f>
        <v>5</v>
      </c>
      <c r="R66" s="7" t="s">
        <v>49</v>
      </c>
      <c r="S66" s="7" t="s">
        <v>50</v>
      </c>
      <c r="T66" s="3">
        <v>337</v>
      </c>
      <c r="U66" s="3">
        <v>337</v>
      </c>
      <c r="V66" s="18">
        <v>1685</v>
      </c>
      <c r="W66" s="7" t="s">
        <v>107</v>
      </c>
      <c r="X66" t="s">
        <v>63</v>
      </c>
      <c r="Z66" t="s">
        <v>64</v>
      </c>
      <c r="AA66" s="16" t="s">
        <v>162</v>
      </c>
      <c r="AB66" s="19">
        <f>INDEX([1]!roteiros[Previsão de entrega],MATCH(Vendas[[#This Row],[Pedido]],[1]!roteiros[Pedido],0))</f>
        <v>45646</v>
      </c>
      <c r="AC66" s="19">
        <f>INDEX([1]!Finan[Vencimento - Vencimento orig],MATCH(Vendas[[#This Row],[Pedido]],[1]!Finan[Pedido],0))</f>
        <v>45625</v>
      </c>
      <c r="AD66" s="7" t="s">
        <v>55</v>
      </c>
      <c r="AE66" s="7"/>
    </row>
    <row r="67" spans="1:31" hidden="1" x14ac:dyDescent="0.3">
      <c r="A67" s="7" t="s">
        <v>35</v>
      </c>
      <c r="B67" s="7" t="s">
        <v>158</v>
      </c>
      <c r="C67" t="s">
        <v>159</v>
      </c>
      <c r="D67" t="s">
        <v>38</v>
      </c>
      <c r="E67" t="s">
        <v>160</v>
      </c>
      <c r="F67" t="s">
        <v>40</v>
      </c>
      <c r="G67" s="16" t="s">
        <v>161</v>
      </c>
      <c r="H67" s="17">
        <v>113</v>
      </c>
      <c r="I67" t="s">
        <v>42</v>
      </c>
      <c r="J67" s="7" t="s">
        <v>133</v>
      </c>
      <c r="K67" t="s">
        <v>44</v>
      </c>
      <c r="L67" s="7" t="s">
        <v>70</v>
      </c>
      <c r="M67" t="s">
        <v>46</v>
      </c>
      <c r="N67" t="s">
        <v>47</v>
      </c>
      <c r="O67" s="17">
        <v>8</v>
      </c>
      <c r="P67" s="7" t="s">
        <v>48</v>
      </c>
      <c r="Q67" s="7">
        <f>IF(Vendas[[#This Row],[Unid.]]="BG 5 M",Vendas[[#This Row],[Qtde. ]]*25,IF(Vendas[[#This Row],[Unid.]]="BG2,5M",Vendas[[#This Row],[Qtde. ]]*12.5,Vendas[[#This Row],[Qtde. ]]))</f>
        <v>200</v>
      </c>
      <c r="R67" s="7" t="s">
        <v>49</v>
      </c>
      <c r="S67" s="7" t="s">
        <v>50</v>
      </c>
      <c r="T67" s="3">
        <v>10810</v>
      </c>
      <c r="U67" s="3">
        <v>10810</v>
      </c>
      <c r="V67" s="18">
        <v>86480</v>
      </c>
      <c r="W67" s="7" t="s">
        <v>107</v>
      </c>
      <c r="X67" t="s">
        <v>63</v>
      </c>
      <c r="Z67" t="s">
        <v>64</v>
      </c>
      <c r="AA67" s="16" t="s">
        <v>162</v>
      </c>
      <c r="AB67" s="19">
        <f>INDEX([1]!roteiros[Previsão de entrega],MATCH(Vendas[[#This Row],[Pedido]],[1]!roteiros[Pedido],0))</f>
        <v>45646</v>
      </c>
      <c r="AC67" s="19">
        <f>INDEX([1]!Finan[Vencimento - Vencimento orig],MATCH(Vendas[[#This Row],[Pedido]],[1]!Finan[Pedido],0))</f>
        <v>45625</v>
      </c>
      <c r="AD67" s="7" t="s">
        <v>55</v>
      </c>
      <c r="AE67" s="7"/>
    </row>
    <row r="68" spans="1:31" hidden="1" x14ac:dyDescent="0.3">
      <c r="A68" s="7" t="s">
        <v>35</v>
      </c>
      <c r="B68" s="7" t="s">
        <v>158</v>
      </c>
      <c r="C68" t="s">
        <v>159</v>
      </c>
      <c r="D68" t="s">
        <v>38</v>
      </c>
      <c r="E68" t="s">
        <v>160</v>
      </c>
      <c r="F68" t="s">
        <v>40</v>
      </c>
      <c r="G68" s="16" t="s">
        <v>161</v>
      </c>
      <c r="H68" s="17">
        <v>113</v>
      </c>
      <c r="I68" t="s">
        <v>42</v>
      </c>
      <c r="J68" s="7" t="s">
        <v>133</v>
      </c>
      <c r="K68" t="s">
        <v>44</v>
      </c>
      <c r="L68" s="7" t="s">
        <v>70</v>
      </c>
      <c r="M68" t="s">
        <v>46</v>
      </c>
      <c r="N68" t="s">
        <v>47</v>
      </c>
      <c r="O68" s="17">
        <v>22</v>
      </c>
      <c r="P68" s="7" t="s">
        <v>20</v>
      </c>
      <c r="Q68" s="7">
        <f>IF(Vendas[[#This Row],[Unid.]]="BG 5 M",Vendas[[#This Row],[Qtde. ]]*25,IF(Vendas[[#This Row],[Unid.]]="BG2,5M",Vendas[[#This Row],[Qtde. ]]*12.5,Vendas[[#This Row],[Qtde. ]]))</f>
        <v>22</v>
      </c>
      <c r="R68" s="7" t="s">
        <v>49</v>
      </c>
      <c r="S68" s="7" t="s">
        <v>50</v>
      </c>
      <c r="T68" s="3">
        <v>432</v>
      </c>
      <c r="U68" s="3">
        <v>432</v>
      </c>
      <c r="V68" s="18">
        <v>9504</v>
      </c>
      <c r="W68" s="7" t="s">
        <v>107</v>
      </c>
      <c r="X68" t="s">
        <v>63</v>
      </c>
      <c r="Z68" t="s">
        <v>64</v>
      </c>
      <c r="AA68" s="16" t="s">
        <v>162</v>
      </c>
      <c r="AB68" s="19">
        <f>INDEX([1]!roteiros[Previsão de entrega],MATCH(Vendas[[#This Row],[Pedido]],[1]!roteiros[Pedido],0))</f>
        <v>45646</v>
      </c>
      <c r="AC68" s="19">
        <f>INDEX([1]!Finan[Vencimento - Vencimento orig],MATCH(Vendas[[#This Row],[Pedido]],[1]!Finan[Pedido],0))</f>
        <v>45625</v>
      </c>
      <c r="AD68" s="7" t="s">
        <v>55</v>
      </c>
      <c r="AE68" s="7"/>
    </row>
    <row r="69" spans="1:31" hidden="1" x14ac:dyDescent="0.3">
      <c r="A69" s="7" t="s">
        <v>35</v>
      </c>
      <c r="B69" s="7" t="s">
        <v>158</v>
      </c>
      <c r="C69" t="s">
        <v>159</v>
      </c>
      <c r="D69" t="s">
        <v>38</v>
      </c>
      <c r="E69" t="s">
        <v>160</v>
      </c>
      <c r="F69" t="s">
        <v>40</v>
      </c>
      <c r="G69" s="16" t="s">
        <v>161</v>
      </c>
      <c r="H69" s="17">
        <v>113</v>
      </c>
      <c r="I69" t="s">
        <v>42</v>
      </c>
      <c r="J69" s="7" t="s">
        <v>133</v>
      </c>
      <c r="K69" t="s">
        <v>44</v>
      </c>
      <c r="L69" s="7" t="s">
        <v>61</v>
      </c>
      <c r="M69" t="s">
        <v>46</v>
      </c>
      <c r="N69" t="s">
        <v>47</v>
      </c>
      <c r="O69" s="17">
        <v>6</v>
      </c>
      <c r="P69" s="7" t="s">
        <v>48</v>
      </c>
      <c r="Q69" s="7">
        <f>IF(Vendas[[#This Row],[Unid.]]="BG 5 M",Vendas[[#This Row],[Qtde. ]]*25,IF(Vendas[[#This Row],[Unid.]]="BG2,5M",Vendas[[#This Row],[Qtde. ]]*12.5,Vendas[[#This Row],[Qtde. ]]))</f>
        <v>150</v>
      </c>
      <c r="R69" s="7" t="s">
        <v>49</v>
      </c>
      <c r="S69" s="7" t="s">
        <v>50</v>
      </c>
      <c r="T69" s="3">
        <v>10810</v>
      </c>
      <c r="U69" s="3">
        <v>10810</v>
      </c>
      <c r="V69" s="18">
        <v>64860</v>
      </c>
      <c r="W69" s="7" t="s">
        <v>107</v>
      </c>
      <c r="X69" t="s">
        <v>63</v>
      </c>
      <c r="Z69" t="s">
        <v>64</v>
      </c>
      <c r="AA69" s="16" t="s">
        <v>162</v>
      </c>
      <c r="AB69" s="19">
        <f>INDEX([1]!roteiros[Previsão de entrega],MATCH(Vendas[[#This Row],[Pedido]],[1]!roteiros[Pedido],0))</f>
        <v>45646</v>
      </c>
      <c r="AC69" s="19">
        <f>INDEX([1]!Finan[Vencimento - Vencimento orig],MATCH(Vendas[[#This Row],[Pedido]],[1]!Finan[Pedido],0))</f>
        <v>45625</v>
      </c>
      <c r="AD69" s="7" t="s">
        <v>55</v>
      </c>
      <c r="AE69" s="7"/>
    </row>
    <row r="70" spans="1:31" hidden="1" x14ac:dyDescent="0.3">
      <c r="A70" s="7" t="s">
        <v>35</v>
      </c>
      <c r="B70" s="7" t="s">
        <v>158</v>
      </c>
      <c r="C70" t="s">
        <v>159</v>
      </c>
      <c r="D70" t="s">
        <v>38</v>
      </c>
      <c r="E70" t="s">
        <v>160</v>
      </c>
      <c r="F70" t="s">
        <v>40</v>
      </c>
      <c r="G70" s="16" t="s">
        <v>161</v>
      </c>
      <c r="H70" s="17">
        <v>113</v>
      </c>
      <c r="I70" t="s">
        <v>42</v>
      </c>
      <c r="J70" s="7" t="s">
        <v>133</v>
      </c>
      <c r="K70" t="s">
        <v>44</v>
      </c>
      <c r="L70" s="7" t="s">
        <v>61</v>
      </c>
      <c r="M70" t="s">
        <v>46</v>
      </c>
      <c r="N70" t="s">
        <v>47</v>
      </c>
      <c r="O70" s="17">
        <v>18</v>
      </c>
      <c r="P70" s="7" t="s">
        <v>20</v>
      </c>
      <c r="Q70" s="7">
        <f>IF(Vendas[[#This Row],[Unid.]]="BG 5 M",Vendas[[#This Row],[Qtde. ]]*25,IF(Vendas[[#This Row],[Unid.]]="BG2,5M",Vendas[[#This Row],[Qtde. ]]*12.5,Vendas[[#This Row],[Qtde. ]]))</f>
        <v>18</v>
      </c>
      <c r="R70" s="7" t="s">
        <v>49</v>
      </c>
      <c r="S70" s="7" t="s">
        <v>50</v>
      </c>
      <c r="T70" s="3">
        <v>432</v>
      </c>
      <c r="U70" s="3">
        <v>432</v>
      </c>
      <c r="V70" s="18">
        <v>7776</v>
      </c>
      <c r="W70" s="7" t="s">
        <v>107</v>
      </c>
      <c r="X70" t="s">
        <v>63</v>
      </c>
      <c r="Z70" t="s">
        <v>64</v>
      </c>
      <c r="AA70" s="16" t="s">
        <v>162</v>
      </c>
      <c r="AB70" s="19">
        <f>INDEX([1]!roteiros[Previsão de entrega],MATCH(Vendas[[#This Row],[Pedido]],[1]!roteiros[Pedido],0))</f>
        <v>45646</v>
      </c>
      <c r="AC70" s="19">
        <f>INDEX([1]!Finan[Vencimento - Vencimento orig],MATCH(Vendas[[#This Row],[Pedido]],[1]!Finan[Pedido],0))</f>
        <v>45625</v>
      </c>
      <c r="AD70" s="7" t="s">
        <v>55</v>
      </c>
      <c r="AE70" s="7"/>
    </row>
    <row r="71" spans="1:31" hidden="1" x14ac:dyDescent="0.3">
      <c r="A71" s="7" t="s">
        <v>35</v>
      </c>
      <c r="B71" s="7" t="s">
        <v>163</v>
      </c>
      <c r="C71" t="s">
        <v>164</v>
      </c>
      <c r="D71" t="s">
        <v>78</v>
      </c>
      <c r="E71" t="s">
        <v>91</v>
      </c>
      <c r="F71" t="s">
        <v>40</v>
      </c>
      <c r="G71" s="16" t="s">
        <v>165</v>
      </c>
      <c r="H71" s="17">
        <v>710</v>
      </c>
      <c r="I71" t="s">
        <v>42</v>
      </c>
      <c r="J71" s="7" t="s">
        <v>60</v>
      </c>
      <c r="K71" t="s">
        <v>44</v>
      </c>
      <c r="L71" s="7" t="s">
        <v>70</v>
      </c>
      <c r="M71" t="s">
        <v>46</v>
      </c>
      <c r="N71" t="s">
        <v>47</v>
      </c>
      <c r="O71" s="17">
        <v>2</v>
      </c>
      <c r="P71" s="7" t="s">
        <v>48</v>
      </c>
      <c r="Q71" s="7">
        <f>IF(Vendas[[#This Row],[Unid.]]="BG 5 M",Vendas[[#This Row],[Qtde. ]]*25,IF(Vendas[[#This Row],[Unid.]]="BG2,5M",Vendas[[#This Row],[Qtde. ]]*12.5,Vendas[[#This Row],[Qtde. ]]))</f>
        <v>50</v>
      </c>
      <c r="R71" s="7" t="s">
        <v>49</v>
      </c>
      <c r="S71" s="7" t="s">
        <v>50</v>
      </c>
      <c r="T71" s="3">
        <v>11000</v>
      </c>
      <c r="U71" s="3">
        <v>11000</v>
      </c>
      <c r="V71" s="18">
        <v>22000</v>
      </c>
      <c r="W71" s="7" t="s">
        <v>51</v>
      </c>
      <c r="X71" t="s">
        <v>63</v>
      </c>
      <c r="Z71" t="s">
        <v>64</v>
      </c>
      <c r="AA71" s="16" t="s">
        <v>166</v>
      </c>
      <c r="AB71" s="19">
        <f>INDEX([1]!roteiros[Previsão de entrega],MATCH(Vendas[[#This Row],[Pedido]],[1]!roteiros[Pedido],0))</f>
        <v>45660</v>
      </c>
      <c r="AC71" s="19">
        <f>INDEX([1]!Finan[Vencimento - Vencimento orig],MATCH(Vendas[[#This Row],[Pedido]],[1]!Finan[Pedido],0))</f>
        <v>45627</v>
      </c>
      <c r="AD71" s="7" t="s">
        <v>55</v>
      </c>
      <c r="AE71" s="7"/>
    </row>
    <row r="72" spans="1:31" hidden="1" x14ac:dyDescent="0.3">
      <c r="A72" s="7" t="s">
        <v>35</v>
      </c>
      <c r="B72" s="7" t="s">
        <v>163</v>
      </c>
      <c r="C72" t="s">
        <v>164</v>
      </c>
      <c r="D72" t="s">
        <v>78</v>
      </c>
      <c r="E72" t="s">
        <v>91</v>
      </c>
      <c r="F72" t="s">
        <v>40</v>
      </c>
      <c r="G72" s="16" t="s">
        <v>165</v>
      </c>
      <c r="H72" s="17">
        <v>710</v>
      </c>
      <c r="I72" t="s">
        <v>42</v>
      </c>
      <c r="J72" s="7" t="s">
        <v>60</v>
      </c>
      <c r="K72" t="s">
        <v>44</v>
      </c>
      <c r="L72" s="7" t="s">
        <v>61</v>
      </c>
      <c r="M72" t="s">
        <v>46</v>
      </c>
      <c r="N72" t="s">
        <v>47</v>
      </c>
      <c r="O72" s="17">
        <v>2</v>
      </c>
      <c r="P72" s="7" t="s">
        <v>48</v>
      </c>
      <c r="Q72" s="7">
        <f>IF(Vendas[[#This Row],[Unid.]]="BG 5 M",Vendas[[#This Row],[Qtde. ]]*25,IF(Vendas[[#This Row],[Unid.]]="BG2,5M",Vendas[[#This Row],[Qtde. ]]*12.5,Vendas[[#This Row],[Qtde. ]]))</f>
        <v>50</v>
      </c>
      <c r="R72" s="7" t="s">
        <v>49</v>
      </c>
      <c r="S72" s="7" t="s">
        <v>50</v>
      </c>
      <c r="T72" s="3">
        <v>12000</v>
      </c>
      <c r="U72" s="3">
        <v>12000</v>
      </c>
      <c r="V72" s="18">
        <v>24000</v>
      </c>
      <c r="W72" s="7" t="s">
        <v>51</v>
      </c>
      <c r="X72" t="s">
        <v>63</v>
      </c>
      <c r="Z72" t="s">
        <v>64</v>
      </c>
      <c r="AA72" s="16" t="s">
        <v>166</v>
      </c>
      <c r="AB72" s="19">
        <f>INDEX([1]!roteiros[Previsão de entrega],MATCH(Vendas[[#This Row],[Pedido]],[1]!roteiros[Pedido],0))</f>
        <v>45660</v>
      </c>
      <c r="AC72" s="19">
        <f>INDEX([1]!Finan[Vencimento - Vencimento orig],MATCH(Vendas[[#This Row],[Pedido]],[1]!Finan[Pedido],0))</f>
        <v>45627</v>
      </c>
      <c r="AD72" s="7" t="s">
        <v>55</v>
      </c>
      <c r="AE72" s="7"/>
    </row>
    <row r="73" spans="1:31" hidden="1" x14ac:dyDescent="0.3">
      <c r="A73" s="23" t="s">
        <v>75</v>
      </c>
      <c r="B73" s="23" t="s">
        <v>167</v>
      </c>
      <c r="C73" t="s">
        <v>168</v>
      </c>
      <c r="D73" t="s">
        <v>38</v>
      </c>
      <c r="E73" t="s">
        <v>144</v>
      </c>
      <c r="F73" t="s">
        <v>145</v>
      </c>
      <c r="G73" s="16" t="s">
        <v>169</v>
      </c>
      <c r="H73" s="24">
        <v>413</v>
      </c>
      <c r="I73" t="s">
        <v>82</v>
      </c>
      <c r="J73" s="23" t="s">
        <v>43</v>
      </c>
      <c r="K73" t="s">
        <v>44</v>
      </c>
      <c r="L73" s="23" t="s">
        <v>88</v>
      </c>
      <c r="M73" t="s">
        <v>46</v>
      </c>
      <c r="N73" t="s">
        <v>47</v>
      </c>
      <c r="O73" s="24">
        <v>7</v>
      </c>
      <c r="P73" s="23" t="s">
        <v>48</v>
      </c>
      <c r="Q73" s="23">
        <f>IF(Vendas[[#This Row],[Unid.]]="BG 5 M",Vendas[[#This Row],[Qtde. ]]*25,IF(Vendas[[#This Row],[Unid.]]="BG2,5M",Vendas[[#This Row],[Qtde. ]]*12.5,Vendas[[#This Row],[Qtde. ]]))</f>
        <v>175</v>
      </c>
      <c r="R73" s="23" t="s">
        <v>49</v>
      </c>
      <c r="S73" s="23" t="s">
        <v>50</v>
      </c>
      <c r="T73" s="3">
        <v>8375</v>
      </c>
      <c r="U73" s="3">
        <v>8375</v>
      </c>
      <c r="V73" s="25">
        <v>58625</v>
      </c>
      <c r="W73" s="23" t="s">
        <v>85</v>
      </c>
      <c r="X73" t="s">
        <v>52</v>
      </c>
      <c r="Z73" t="s">
        <v>64</v>
      </c>
      <c r="AA73" s="16" t="s">
        <v>54</v>
      </c>
      <c r="AB73" s="26">
        <v>45618</v>
      </c>
      <c r="AC73" s="26">
        <v>45618</v>
      </c>
      <c r="AD73" s="23" t="s">
        <v>55</v>
      </c>
      <c r="AE73" s="23"/>
    </row>
    <row r="74" spans="1:31" hidden="1" x14ac:dyDescent="0.3">
      <c r="A74" s="23" t="s">
        <v>75</v>
      </c>
      <c r="B74" s="23" t="s">
        <v>167</v>
      </c>
      <c r="C74" t="s">
        <v>168</v>
      </c>
      <c r="D74" t="s">
        <v>38</v>
      </c>
      <c r="E74" t="s">
        <v>144</v>
      </c>
      <c r="F74" t="s">
        <v>145</v>
      </c>
      <c r="G74" s="16" t="s">
        <v>169</v>
      </c>
      <c r="H74" s="24">
        <v>413</v>
      </c>
      <c r="I74" t="s">
        <v>82</v>
      </c>
      <c r="J74" s="23" t="s">
        <v>43</v>
      </c>
      <c r="K74" t="s">
        <v>44</v>
      </c>
      <c r="L74" s="23" t="s">
        <v>88</v>
      </c>
      <c r="M74" t="s">
        <v>46</v>
      </c>
      <c r="N74" t="s">
        <v>47</v>
      </c>
      <c r="O74" s="24">
        <v>21</v>
      </c>
      <c r="P74" s="23" t="s">
        <v>20</v>
      </c>
      <c r="Q74" s="23">
        <f>IF(Vendas[[#This Row],[Unid.]]="BG 5 M",Vendas[[#This Row],[Qtde. ]]*25,IF(Vendas[[#This Row],[Unid.]]="BG2,5M",Vendas[[#This Row],[Qtde. ]]*12.5,Vendas[[#This Row],[Qtde. ]]))</f>
        <v>21</v>
      </c>
      <c r="R74" s="23" t="s">
        <v>49</v>
      </c>
      <c r="S74" s="23" t="s">
        <v>50</v>
      </c>
      <c r="T74" s="3">
        <v>335</v>
      </c>
      <c r="U74" s="3">
        <v>335</v>
      </c>
      <c r="V74" s="25">
        <v>7035</v>
      </c>
      <c r="W74" s="23" t="s">
        <v>85</v>
      </c>
      <c r="X74" t="s">
        <v>52</v>
      </c>
      <c r="Z74" t="s">
        <v>64</v>
      </c>
      <c r="AA74" s="16" t="s">
        <v>54</v>
      </c>
      <c r="AB74" s="26">
        <v>45618</v>
      </c>
      <c r="AC74" s="26">
        <v>45618</v>
      </c>
      <c r="AD74" s="23" t="s">
        <v>55</v>
      </c>
      <c r="AE74" s="23"/>
    </row>
    <row r="75" spans="1:31" hidden="1" x14ac:dyDescent="0.3">
      <c r="A75" s="6" t="s">
        <v>35</v>
      </c>
      <c r="B75" s="6" t="s">
        <v>170</v>
      </c>
      <c r="C75" t="s">
        <v>171</v>
      </c>
      <c r="D75" t="s">
        <v>78</v>
      </c>
      <c r="E75" t="s">
        <v>172</v>
      </c>
      <c r="F75" t="s">
        <v>40</v>
      </c>
      <c r="G75" s="16" t="s">
        <v>173</v>
      </c>
      <c r="H75" s="20">
        <v>602</v>
      </c>
      <c r="I75" t="s">
        <v>82</v>
      </c>
      <c r="J75" s="6" t="s">
        <v>43</v>
      </c>
      <c r="K75" t="s">
        <v>44</v>
      </c>
      <c r="L75" s="6" t="s">
        <v>84</v>
      </c>
      <c r="M75" t="s">
        <v>46</v>
      </c>
      <c r="N75" t="s">
        <v>47</v>
      </c>
      <c r="O75" s="20">
        <v>1</v>
      </c>
      <c r="P75" s="6" t="s">
        <v>20</v>
      </c>
      <c r="Q75" s="6">
        <f>IF(Vendas[[#This Row],[Unid.]]="BG 5 M",Vendas[[#This Row],[Qtde. ]]*25,IF(Vendas[[#This Row],[Unid.]]="BG2,5M",Vendas[[#This Row],[Qtde. ]]*12.5,Vendas[[#This Row],[Qtde. ]]))</f>
        <v>1</v>
      </c>
      <c r="R75" s="6" t="s">
        <v>49</v>
      </c>
      <c r="S75" s="6" t="s">
        <v>115</v>
      </c>
      <c r="T75" s="3">
        <v>368.7</v>
      </c>
      <c r="U75" s="3">
        <v>368.7</v>
      </c>
      <c r="V75" s="21">
        <v>368.7</v>
      </c>
      <c r="W75" s="6" t="s">
        <v>116</v>
      </c>
      <c r="X75" t="s">
        <v>108</v>
      </c>
      <c r="Z75" t="s">
        <v>174</v>
      </c>
      <c r="AA75" s="16" t="s">
        <v>54</v>
      </c>
      <c r="AB75" s="22"/>
      <c r="AC75" s="6" t="s">
        <v>174</v>
      </c>
      <c r="AD75" s="6" t="s">
        <v>174</v>
      </c>
      <c r="AE75" s="6"/>
    </row>
    <row r="76" spans="1:31" hidden="1" x14ac:dyDescent="0.3">
      <c r="A76" s="6" t="s">
        <v>35</v>
      </c>
      <c r="B76" s="6" t="s">
        <v>170</v>
      </c>
      <c r="C76" t="s">
        <v>171</v>
      </c>
      <c r="D76" t="s">
        <v>78</v>
      </c>
      <c r="E76" t="s">
        <v>172</v>
      </c>
      <c r="F76" t="s">
        <v>40</v>
      </c>
      <c r="G76" s="16" t="s">
        <v>173</v>
      </c>
      <c r="H76" s="20">
        <v>602</v>
      </c>
      <c r="I76" t="s">
        <v>82</v>
      </c>
      <c r="J76" s="6" t="s">
        <v>43</v>
      </c>
      <c r="K76" t="s">
        <v>44</v>
      </c>
      <c r="L76" s="6" t="s">
        <v>88</v>
      </c>
      <c r="M76" t="s">
        <v>46</v>
      </c>
      <c r="N76" t="s">
        <v>47</v>
      </c>
      <c r="O76" s="20">
        <v>1</v>
      </c>
      <c r="P76" s="6" t="s">
        <v>20</v>
      </c>
      <c r="Q76" s="6">
        <f>IF(Vendas[[#This Row],[Unid.]]="BG 5 M",Vendas[[#This Row],[Qtde. ]]*25,IF(Vendas[[#This Row],[Unid.]]="BG2,5M",Vendas[[#This Row],[Qtde. ]]*12.5,Vendas[[#This Row],[Qtde. ]]))</f>
        <v>1</v>
      </c>
      <c r="R76" s="6" t="s">
        <v>49</v>
      </c>
      <c r="S76" s="6" t="s">
        <v>115</v>
      </c>
      <c r="T76" s="3">
        <v>444.01</v>
      </c>
      <c r="U76" s="3">
        <v>444.01</v>
      </c>
      <c r="V76" s="21">
        <v>444.01</v>
      </c>
      <c r="W76" s="6" t="s">
        <v>116</v>
      </c>
      <c r="X76" t="s">
        <v>108</v>
      </c>
      <c r="Z76" t="s">
        <v>174</v>
      </c>
      <c r="AA76" s="16" t="s">
        <v>54</v>
      </c>
      <c r="AB76" s="22"/>
      <c r="AC76" s="6" t="s">
        <v>174</v>
      </c>
      <c r="AD76" s="6" t="s">
        <v>174</v>
      </c>
      <c r="AE76" s="6"/>
    </row>
    <row r="77" spans="1:31" hidden="1" x14ac:dyDescent="0.3">
      <c r="A77" s="6" t="s">
        <v>35</v>
      </c>
      <c r="B77" s="6" t="s">
        <v>170</v>
      </c>
      <c r="C77" t="s">
        <v>171</v>
      </c>
      <c r="D77" t="s">
        <v>78</v>
      </c>
      <c r="E77" t="s">
        <v>172</v>
      </c>
      <c r="F77" t="s">
        <v>40</v>
      </c>
      <c r="G77" s="16" t="s">
        <v>173</v>
      </c>
      <c r="H77" s="20">
        <v>602</v>
      </c>
      <c r="I77" t="s">
        <v>82</v>
      </c>
      <c r="J77" s="6" t="s">
        <v>43</v>
      </c>
      <c r="K77" t="s">
        <v>44</v>
      </c>
      <c r="L77" s="6" t="s">
        <v>114</v>
      </c>
      <c r="M77" t="s">
        <v>46</v>
      </c>
      <c r="N77" t="s">
        <v>47</v>
      </c>
      <c r="O77" s="20">
        <v>1</v>
      </c>
      <c r="P77" s="6" t="s">
        <v>20</v>
      </c>
      <c r="Q77" s="6">
        <f>IF(Vendas[[#This Row],[Unid.]]="BG 5 M",Vendas[[#This Row],[Qtde. ]]*25,IF(Vendas[[#This Row],[Unid.]]="BG2,5M",Vendas[[#This Row],[Qtde. ]]*12.5,Vendas[[#This Row],[Qtde. ]]))</f>
        <v>1</v>
      </c>
      <c r="R77" s="6" t="s">
        <v>49</v>
      </c>
      <c r="S77" s="6" t="s">
        <v>115</v>
      </c>
      <c r="T77" s="3">
        <v>445.7</v>
      </c>
      <c r="U77" s="3">
        <v>445.7</v>
      </c>
      <c r="V77" s="21">
        <v>445.7</v>
      </c>
      <c r="W77" s="6" t="s">
        <v>116</v>
      </c>
      <c r="X77" t="s">
        <v>108</v>
      </c>
      <c r="Z77" t="s">
        <v>174</v>
      </c>
      <c r="AA77" s="16" t="s">
        <v>54</v>
      </c>
      <c r="AB77" s="22"/>
      <c r="AC77" s="6" t="s">
        <v>174</v>
      </c>
      <c r="AD77" s="6" t="s">
        <v>174</v>
      </c>
      <c r="AE77" s="6"/>
    </row>
    <row r="78" spans="1:31" hidden="1" x14ac:dyDescent="0.3">
      <c r="A78" s="6" t="s">
        <v>35</v>
      </c>
      <c r="B78" s="6" t="s">
        <v>170</v>
      </c>
      <c r="C78" t="s">
        <v>171</v>
      </c>
      <c r="D78" t="s">
        <v>78</v>
      </c>
      <c r="E78" t="s">
        <v>172</v>
      </c>
      <c r="F78" t="s">
        <v>40</v>
      </c>
      <c r="G78" s="16" t="s">
        <v>173</v>
      </c>
      <c r="H78" s="20">
        <v>602</v>
      </c>
      <c r="I78" t="s">
        <v>82</v>
      </c>
      <c r="J78" s="6" t="s">
        <v>43</v>
      </c>
      <c r="K78" t="s">
        <v>44</v>
      </c>
      <c r="L78" s="6" t="s">
        <v>175</v>
      </c>
      <c r="M78" t="s">
        <v>46</v>
      </c>
      <c r="N78" t="s">
        <v>47</v>
      </c>
      <c r="O78" s="20">
        <v>1</v>
      </c>
      <c r="P78" s="6" t="s">
        <v>20</v>
      </c>
      <c r="Q78" s="6">
        <f>IF(Vendas[[#This Row],[Unid.]]="BG 5 M",Vendas[[#This Row],[Qtde. ]]*25,IF(Vendas[[#This Row],[Unid.]]="BG2,5M",Vendas[[#This Row],[Qtde. ]]*12.5,Vendas[[#This Row],[Qtde. ]]))</f>
        <v>1</v>
      </c>
      <c r="R78" s="6" t="s">
        <v>49</v>
      </c>
      <c r="S78" s="6" t="s">
        <v>115</v>
      </c>
      <c r="T78" s="3">
        <v>598.70000000000005</v>
      </c>
      <c r="U78" s="3">
        <v>598.70000000000005</v>
      </c>
      <c r="V78" s="21">
        <v>598.70000000000005</v>
      </c>
      <c r="W78" s="6" t="s">
        <v>116</v>
      </c>
      <c r="X78" t="s">
        <v>108</v>
      </c>
      <c r="Z78" t="s">
        <v>174</v>
      </c>
      <c r="AA78" s="16" t="s">
        <v>54</v>
      </c>
      <c r="AB78" s="22"/>
      <c r="AC78" s="6" t="s">
        <v>174</v>
      </c>
      <c r="AD78" s="6" t="s">
        <v>174</v>
      </c>
      <c r="AE78" s="6"/>
    </row>
    <row r="79" spans="1:31" hidden="1" x14ac:dyDescent="0.3">
      <c r="A79" s="6" t="s">
        <v>35</v>
      </c>
      <c r="B79" s="6" t="s">
        <v>170</v>
      </c>
      <c r="C79" t="s">
        <v>171</v>
      </c>
      <c r="D79" t="s">
        <v>78</v>
      </c>
      <c r="E79" t="s">
        <v>172</v>
      </c>
      <c r="F79" t="s">
        <v>40</v>
      </c>
      <c r="G79" s="16" t="s">
        <v>173</v>
      </c>
      <c r="H79" s="20">
        <v>602</v>
      </c>
      <c r="I79" t="s">
        <v>82</v>
      </c>
      <c r="J79" s="6" t="s">
        <v>43</v>
      </c>
      <c r="K79" t="s">
        <v>44</v>
      </c>
      <c r="L79" s="6" t="s">
        <v>45</v>
      </c>
      <c r="M79" t="s">
        <v>46</v>
      </c>
      <c r="N79" t="s">
        <v>47</v>
      </c>
      <c r="O79" s="20">
        <v>1</v>
      </c>
      <c r="P79" s="6" t="s">
        <v>20</v>
      </c>
      <c r="Q79" s="6">
        <f>IF(Vendas[[#This Row],[Unid.]]="BG 5 M",Vendas[[#This Row],[Qtde. ]]*25,IF(Vendas[[#This Row],[Unid.]]="BG2,5M",Vendas[[#This Row],[Qtde. ]]*12.5,Vendas[[#This Row],[Qtde. ]]))</f>
        <v>1</v>
      </c>
      <c r="R79" s="6" t="s">
        <v>49</v>
      </c>
      <c r="S79" s="6" t="s">
        <v>115</v>
      </c>
      <c r="T79" s="3">
        <v>598.70000000000005</v>
      </c>
      <c r="U79" s="3">
        <v>598.70000000000005</v>
      </c>
      <c r="V79" s="21">
        <v>598.70000000000005</v>
      </c>
      <c r="W79" s="6" t="s">
        <v>116</v>
      </c>
      <c r="X79" t="s">
        <v>108</v>
      </c>
      <c r="Z79" t="s">
        <v>174</v>
      </c>
      <c r="AA79" s="16" t="s">
        <v>54</v>
      </c>
      <c r="AB79" s="22"/>
      <c r="AC79" s="6" t="s">
        <v>174</v>
      </c>
      <c r="AD79" s="6" t="s">
        <v>174</v>
      </c>
      <c r="AE79" s="6"/>
    </row>
    <row r="80" spans="1:31" hidden="1" x14ac:dyDescent="0.3">
      <c r="A80" s="6" t="s">
        <v>35</v>
      </c>
      <c r="B80" s="6" t="s">
        <v>170</v>
      </c>
      <c r="C80" t="s">
        <v>171</v>
      </c>
      <c r="D80" t="s">
        <v>78</v>
      </c>
      <c r="E80" t="s">
        <v>172</v>
      </c>
      <c r="F80" t="s">
        <v>40</v>
      </c>
      <c r="G80" s="16" t="s">
        <v>173</v>
      </c>
      <c r="H80" s="20">
        <v>602</v>
      </c>
      <c r="I80" t="s">
        <v>82</v>
      </c>
      <c r="J80" s="6" t="s">
        <v>43</v>
      </c>
      <c r="K80" t="s">
        <v>44</v>
      </c>
      <c r="L80" s="6" t="s">
        <v>176</v>
      </c>
      <c r="M80" t="s">
        <v>46</v>
      </c>
      <c r="N80" t="s">
        <v>47</v>
      </c>
      <c r="O80" s="20">
        <v>2</v>
      </c>
      <c r="P80" s="6" t="s">
        <v>20</v>
      </c>
      <c r="Q80" s="6">
        <f>IF(Vendas[[#This Row],[Unid.]]="BG 5 M",Vendas[[#This Row],[Qtde. ]]*25,IF(Vendas[[#This Row],[Unid.]]="BG2,5M",Vendas[[#This Row],[Qtde. ]]*12.5,Vendas[[#This Row],[Qtde. ]]))</f>
        <v>2</v>
      </c>
      <c r="R80" s="6" t="s">
        <v>49</v>
      </c>
      <c r="S80" s="6" t="s">
        <v>115</v>
      </c>
      <c r="T80" s="3">
        <v>444.01</v>
      </c>
      <c r="U80" s="3">
        <v>444.01</v>
      </c>
      <c r="V80" s="21">
        <v>888.02</v>
      </c>
      <c r="W80" s="6" t="s">
        <v>116</v>
      </c>
      <c r="X80" t="s">
        <v>108</v>
      </c>
      <c r="Z80" t="s">
        <v>174</v>
      </c>
      <c r="AA80" s="16" t="s">
        <v>54</v>
      </c>
      <c r="AB80" s="22"/>
      <c r="AC80" s="6" t="s">
        <v>174</v>
      </c>
      <c r="AD80" s="6" t="s">
        <v>174</v>
      </c>
      <c r="AE80" s="6"/>
    </row>
    <row r="81" spans="1:31" hidden="1" x14ac:dyDescent="0.3">
      <c r="A81" s="6" t="s">
        <v>35</v>
      </c>
      <c r="B81" s="6" t="s">
        <v>170</v>
      </c>
      <c r="C81" t="s">
        <v>171</v>
      </c>
      <c r="D81" t="s">
        <v>78</v>
      </c>
      <c r="E81" t="s">
        <v>172</v>
      </c>
      <c r="F81" t="s">
        <v>40</v>
      </c>
      <c r="G81" s="16" t="s">
        <v>173</v>
      </c>
      <c r="H81" s="20">
        <v>602</v>
      </c>
      <c r="I81" t="s">
        <v>82</v>
      </c>
      <c r="J81" s="6" t="s">
        <v>43</v>
      </c>
      <c r="K81" t="s">
        <v>44</v>
      </c>
      <c r="L81" s="6" t="s">
        <v>70</v>
      </c>
      <c r="M81" t="s">
        <v>46</v>
      </c>
      <c r="N81" t="s">
        <v>47</v>
      </c>
      <c r="O81" s="20">
        <v>1</v>
      </c>
      <c r="P81" s="6" t="s">
        <v>20</v>
      </c>
      <c r="Q81" s="6">
        <f>IF(Vendas[[#This Row],[Unid.]]="BG 5 M",Vendas[[#This Row],[Qtde. ]]*25,IF(Vendas[[#This Row],[Unid.]]="BG2,5M",Vendas[[#This Row],[Qtde. ]]*12.5,Vendas[[#This Row],[Qtde. ]]))</f>
        <v>1</v>
      </c>
      <c r="R81" s="6" t="s">
        <v>49</v>
      </c>
      <c r="S81" s="6" t="s">
        <v>115</v>
      </c>
      <c r="T81" s="3">
        <v>462.7</v>
      </c>
      <c r="U81" s="3">
        <v>462.7</v>
      </c>
      <c r="V81" s="21">
        <v>462.7</v>
      </c>
      <c r="W81" s="6" t="s">
        <v>116</v>
      </c>
      <c r="X81" t="s">
        <v>108</v>
      </c>
      <c r="Z81" t="s">
        <v>174</v>
      </c>
      <c r="AA81" s="16" t="s">
        <v>54</v>
      </c>
      <c r="AB81" s="22"/>
      <c r="AC81" s="6" t="s">
        <v>174</v>
      </c>
      <c r="AD81" s="6" t="s">
        <v>174</v>
      </c>
      <c r="AE81" s="6"/>
    </row>
    <row r="82" spans="1:31" hidden="1" x14ac:dyDescent="0.3">
      <c r="A82" s="6" t="s">
        <v>35</v>
      </c>
      <c r="B82" s="6" t="s">
        <v>170</v>
      </c>
      <c r="C82" t="s">
        <v>171</v>
      </c>
      <c r="D82" t="s">
        <v>78</v>
      </c>
      <c r="E82" t="s">
        <v>172</v>
      </c>
      <c r="F82" t="s">
        <v>40</v>
      </c>
      <c r="G82" s="16" t="s">
        <v>173</v>
      </c>
      <c r="H82" s="20">
        <v>602</v>
      </c>
      <c r="I82" t="s">
        <v>82</v>
      </c>
      <c r="J82" s="6" t="s">
        <v>43</v>
      </c>
      <c r="K82" t="s">
        <v>44</v>
      </c>
      <c r="L82" s="6" t="s">
        <v>61</v>
      </c>
      <c r="M82" t="s">
        <v>46</v>
      </c>
      <c r="N82" t="s">
        <v>47</v>
      </c>
      <c r="O82" s="20">
        <v>1</v>
      </c>
      <c r="P82" s="6" t="s">
        <v>20</v>
      </c>
      <c r="Q82" s="6">
        <f>IF(Vendas[[#This Row],[Unid.]]="BG 5 M",Vendas[[#This Row],[Qtde. ]]*25,IF(Vendas[[#This Row],[Unid.]]="BG2,5M",Vendas[[#This Row],[Qtde. ]]*12.5,Vendas[[#This Row],[Qtde. ]]))</f>
        <v>1</v>
      </c>
      <c r="R82" s="6" t="s">
        <v>49</v>
      </c>
      <c r="S82" s="6" t="s">
        <v>115</v>
      </c>
      <c r="T82" s="3">
        <v>490.7</v>
      </c>
      <c r="U82" s="3">
        <v>490.7</v>
      </c>
      <c r="V82" s="21">
        <v>490.7</v>
      </c>
      <c r="W82" s="6" t="s">
        <v>116</v>
      </c>
      <c r="X82" t="s">
        <v>108</v>
      </c>
      <c r="Z82" t="s">
        <v>174</v>
      </c>
      <c r="AA82" s="16" t="s">
        <v>54</v>
      </c>
      <c r="AB82" s="22"/>
      <c r="AC82" s="6" t="s">
        <v>174</v>
      </c>
      <c r="AD82" s="6" t="s">
        <v>174</v>
      </c>
      <c r="AE82" s="6"/>
    </row>
    <row r="83" spans="1:31" hidden="1" x14ac:dyDescent="0.3">
      <c r="A83" s="6" t="s">
        <v>35</v>
      </c>
      <c r="B83" s="6" t="s">
        <v>177</v>
      </c>
      <c r="C83" t="s">
        <v>178</v>
      </c>
      <c r="D83" t="s">
        <v>38</v>
      </c>
      <c r="E83" t="s">
        <v>96</v>
      </c>
      <c r="F83" t="s">
        <v>40</v>
      </c>
      <c r="G83" s="16" t="s">
        <v>179</v>
      </c>
      <c r="H83" s="20">
        <v>221</v>
      </c>
      <c r="I83" t="s">
        <v>42</v>
      </c>
      <c r="J83" s="6" t="s">
        <v>60</v>
      </c>
      <c r="K83" t="s">
        <v>44</v>
      </c>
      <c r="L83" s="6" t="s">
        <v>70</v>
      </c>
      <c r="M83" t="s">
        <v>46</v>
      </c>
      <c r="N83" t="s">
        <v>47</v>
      </c>
      <c r="O83" s="20">
        <v>13</v>
      </c>
      <c r="P83" s="6" t="s">
        <v>48</v>
      </c>
      <c r="Q83" s="6">
        <f>IF(Vendas[[#This Row],[Unid.]]="BG 5 M",Vendas[[#This Row],[Qtde. ]]*25,IF(Vendas[[#This Row],[Unid.]]="BG2,5M",Vendas[[#This Row],[Qtde. ]]*12.5,Vendas[[#This Row],[Qtde. ]]))</f>
        <v>325</v>
      </c>
      <c r="R83" s="6" t="s">
        <v>49</v>
      </c>
      <c r="S83" s="6" t="s">
        <v>50</v>
      </c>
      <c r="T83" s="3">
        <v>9948.25</v>
      </c>
      <c r="U83" s="3">
        <v>9948.25</v>
      </c>
      <c r="V83" s="21">
        <v>129327.25</v>
      </c>
      <c r="W83" s="6" t="s">
        <v>122</v>
      </c>
      <c r="X83" t="s">
        <v>63</v>
      </c>
      <c r="Z83" t="s">
        <v>64</v>
      </c>
      <c r="AA83" s="16" t="s">
        <v>180</v>
      </c>
      <c r="AB83" s="22">
        <f>INDEX([1]!roteiros[Previsão de entrega],MATCH(Vendas[[#This Row],[Pedido]],[1]!roteiros[Pedido],0))</f>
        <v>45631</v>
      </c>
      <c r="AC83" s="22">
        <f>INDEX([1]!Finan[Vencimento - Vencimento orig],MATCH(Vendas[[#This Row],[Pedido]],[1]!Finan[Pedido],0))</f>
        <v>45627</v>
      </c>
      <c r="AD83" s="6" t="s">
        <v>55</v>
      </c>
      <c r="AE83" s="6"/>
    </row>
    <row r="84" spans="1:31" hidden="1" x14ac:dyDescent="0.3">
      <c r="A84" s="6" t="s">
        <v>35</v>
      </c>
      <c r="B84" s="6" t="s">
        <v>177</v>
      </c>
      <c r="C84" t="s">
        <v>178</v>
      </c>
      <c r="D84" t="s">
        <v>38</v>
      </c>
      <c r="E84" t="s">
        <v>96</v>
      </c>
      <c r="F84" t="s">
        <v>40</v>
      </c>
      <c r="G84" s="16" t="s">
        <v>161</v>
      </c>
      <c r="H84" s="20">
        <v>228</v>
      </c>
      <c r="I84" t="s">
        <v>82</v>
      </c>
      <c r="J84" s="6" t="s">
        <v>60</v>
      </c>
      <c r="K84" t="s">
        <v>44</v>
      </c>
      <c r="L84" s="6" t="s">
        <v>114</v>
      </c>
      <c r="M84" t="s">
        <v>46</v>
      </c>
      <c r="N84" t="s">
        <v>47</v>
      </c>
      <c r="O84" s="20">
        <v>10</v>
      </c>
      <c r="P84" s="6" t="s">
        <v>48</v>
      </c>
      <c r="Q84" s="6">
        <f>IF(Vendas[[#This Row],[Unid.]]="BG 5 M",Vendas[[#This Row],[Qtde. ]]*25,IF(Vendas[[#This Row],[Unid.]]="BG2,5M",Vendas[[#This Row],[Qtde. ]]*12.5,Vendas[[#This Row],[Qtde. ]]))</f>
        <v>250</v>
      </c>
      <c r="R84" s="6" t="s">
        <v>49</v>
      </c>
      <c r="S84" s="6" t="s">
        <v>50</v>
      </c>
      <c r="T84" s="3">
        <v>9520</v>
      </c>
      <c r="U84" s="3">
        <v>9520</v>
      </c>
      <c r="V84" s="21">
        <v>95200</v>
      </c>
      <c r="W84" s="6" t="s">
        <v>122</v>
      </c>
      <c r="X84" t="s">
        <v>63</v>
      </c>
      <c r="Z84" t="s">
        <v>64</v>
      </c>
      <c r="AA84" s="16" t="s">
        <v>181</v>
      </c>
      <c r="AB84" s="22">
        <f>INDEX([1]!roteiros[Previsão de entrega],MATCH(Vendas[[#This Row],[Pedido]],[1]!roteiros[Pedido],0))</f>
        <v>45631</v>
      </c>
      <c r="AC84" s="22">
        <f>INDEX([1]!Finan[Vencimento - Vencimento orig],MATCH(Vendas[[#This Row],[Pedido]],[1]!Finan[Pedido],0))</f>
        <v>45627</v>
      </c>
      <c r="AD84" s="6" t="s">
        <v>55</v>
      </c>
      <c r="AE84" s="6"/>
    </row>
    <row r="85" spans="1:31" hidden="1" x14ac:dyDescent="0.3">
      <c r="A85" s="6" t="s">
        <v>35</v>
      </c>
      <c r="B85" s="6" t="s">
        <v>177</v>
      </c>
      <c r="C85" t="s">
        <v>178</v>
      </c>
      <c r="D85" t="s">
        <v>38</v>
      </c>
      <c r="E85" t="s">
        <v>96</v>
      </c>
      <c r="F85" t="s">
        <v>40</v>
      </c>
      <c r="G85" s="16" t="s">
        <v>161</v>
      </c>
      <c r="H85" s="20">
        <v>228</v>
      </c>
      <c r="I85" t="s">
        <v>82</v>
      </c>
      <c r="J85" s="6" t="s">
        <v>60</v>
      </c>
      <c r="K85" t="s">
        <v>44</v>
      </c>
      <c r="L85" s="6" t="s">
        <v>70</v>
      </c>
      <c r="M85" t="s">
        <v>46</v>
      </c>
      <c r="N85" t="s">
        <v>47</v>
      </c>
      <c r="O85" s="20">
        <v>12</v>
      </c>
      <c r="P85" s="6" t="s">
        <v>48</v>
      </c>
      <c r="Q85" s="6">
        <f>IF(Vendas[[#This Row],[Unid.]]="BG 5 M",Vendas[[#This Row],[Qtde. ]]*25,IF(Vendas[[#This Row],[Unid.]]="BG2,5M",Vendas[[#This Row],[Qtde. ]]*12.5,Vendas[[#This Row],[Qtde. ]]))</f>
        <v>300</v>
      </c>
      <c r="R85" s="6" t="s">
        <v>49</v>
      </c>
      <c r="S85" s="6" t="s">
        <v>50</v>
      </c>
      <c r="T85" s="3">
        <v>9948.25</v>
      </c>
      <c r="U85" s="3">
        <v>9948.25</v>
      </c>
      <c r="V85" s="21">
        <v>119379</v>
      </c>
      <c r="W85" s="6" t="s">
        <v>122</v>
      </c>
      <c r="X85" t="s">
        <v>63</v>
      </c>
      <c r="Z85" t="s">
        <v>64</v>
      </c>
      <c r="AA85" s="16" t="s">
        <v>181</v>
      </c>
      <c r="AB85" s="22">
        <f>INDEX([1]!roteiros[Previsão de entrega],MATCH(Vendas[[#This Row],[Pedido]],[1]!roteiros[Pedido],0))</f>
        <v>45631</v>
      </c>
      <c r="AC85" s="22">
        <f>INDEX([1]!Finan[Vencimento - Vencimento orig],MATCH(Vendas[[#This Row],[Pedido]],[1]!Finan[Pedido],0))</f>
        <v>45627</v>
      </c>
      <c r="AD85" s="6" t="s">
        <v>55</v>
      </c>
      <c r="AE85" s="6"/>
    </row>
    <row r="86" spans="1:31" hidden="1" x14ac:dyDescent="0.3">
      <c r="A86" s="6" t="s">
        <v>35</v>
      </c>
      <c r="B86" s="6" t="s">
        <v>177</v>
      </c>
      <c r="C86" t="s">
        <v>178</v>
      </c>
      <c r="D86" t="s">
        <v>38</v>
      </c>
      <c r="E86" t="s">
        <v>182</v>
      </c>
      <c r="F86" t="s">
        <v>40</v>
      </c>
      <c r="G86" s="16" t="s">
        <v>161</v>
      </c>
      <c r="H86" s="20">
        <v>229</v>
      </c>
      <c r="I86" t="s">
        <v>42</v>
      </c>
      <c r="J86" s="6" t="s">
        <v>60</v>
      </c>
      <c r="K86" t="s">
        <v>44</v>
      </c>
      <c r="L86" s="6" t="s">
        <v>114</v>
      </c>
      <c r="M86" t="s">
        <v>46</v>
      </c>
      <c r="N86" t="s">
        <v>47</v>
      </c>
      <c r="O86" s="20">
        <v>9</v>
      </c>
      <c r="P86" s="6" t="s">
        <v>48</v>
      </c>
      <c r="Q86" s="6">
        <f>IF(Vendas[[#This Row],[Unid.]]="BG 5 M",Vendas[[#This Row],[Qtde. ]]*25,IF(Vendas[[#This Row],[Unid.]]="BG2,5M",Vendas[[#This Row],[Qtde. ]]*12.5,Vendas[[#This Row],[Qtde. ]]))</f>
        <v>225</v>
      </c>
      <c r="R86" s="6" t="s">
        <v>49</v>
      </c>
      <c r="S86" s="6" t="s">
        <v>50</v>
      </c>
      <c r="T86" s="3">
        <v>9520</v>
      </c>
      <c r="U86" s="3">
        <v>9520</v>
      </c>
      <c r="V86" s="21">
        <v>85680</v>
      </c>
      <c r="W86" s="6" t="s">
        <v>122</v>
      </c>
      <c r="X86" t="s">
        <v>63</v>
      </c>
      <c r="Z86" t="s">
        <v>64</v>
      </c>
      <c r="AA86" s="16" t="s">
        <v>181</v>
      </c>
      <c r="AB86" s="22">
        <f>INDEX([1]!roteiros[Previsão de entrega],MATCH(Vendas[[#This Row],[Pedido]],[1]!roteiros[Pedido],0))</f>
        <v>45631</v>
      </c>
      <c r="AC86" s="22">
        <f>INDEX([1]!Finan[Vencimento - Vencimento orig],MATCH(Vendas[[#This Row],[Pedido]],[1]!Finan[Pedido],0))</f>
        <v>45992</v>
      </c>
      <c r="AD86" s="6" t="s">
        <v>55</v>
      </c>
      <c r="AE86" s="6"/>
    </row>
    <row r="87" spans="1:31" hidden="1" x14ac:dyDescent="0.3">
      <c r="A87" s="6" t="s">
        <v>35</v>
      </c>
      <c r="B87" s="6" t="s">
        <v>177</v>
      </c>
      <c r="C87" t="s">
        <v>178</v>
      </c>
      <c r="D87" t="s">
        <v>38</v>
      </c>
      <c r="E87" t="s">
        <v>182</v>
      </c>
      <c r="F87" t="s">
        <v>40</v>
      </c>
      <c r="G87" s="16" t="s">
        <v>161</v>
      </c>
      <c r="H87" s="20">
        <v>229</v>
      </c>
      <c r="I87" t="s">
        <v>42</v>
      </c>
      <c r="J87" s="6" t="s">
        <v>60</v>
      </c>
      <c r="K87" t="s">
        <v>44</v>
      </c>
      <c r="L87" s="6" t="s">
        <v>70</v>
      </c>
      <c r="M87" t="s">
        <v>46</v>
      </c>
      <c r="N87" t="s">
        <v>47</v>
      </c>
      <c r="O87" s="20">
        <v>9</v>
      </c>
      <c r="P87" s="6" t="s">
        <v>48</v>
      </c>
      <c r="Q87" s="6">
        <f>IF(Vendas[[#This Row],[Unid.]]="BG 5 M",Vendas[[#This Row],[Qtde. ]]*25,IF(Vendas[[#This Row],[Unid.]]="BG2,5M",Vendas[[#This Row],[Qtde. ]]*12.5,Vendas[[#This Row],[Qtde. ]]))</f>
        <v>225</v>
      </c>
      <c r="R87" s="6" t="s">
        <v>49</v>
      </c>
      <c r="S87" s="6" t="s">
        <v>50</v>
      </c>
      <c r="T87" s="3">
        <v>9948.25</v>
      </c>
      <c r="U87" s="3">
        <v>9948.25</v>
      </c>
      <c r="V87" s="21">
        <v>89534.25</v>
      </c>
      <c r="W87" s="6" t="s">
        <v>122</v>
      </c>
      <c r="X87" t="s">
        <v>63</v>
      </c>
      <c r="Z87" t="s">
        <v>64</v>
      </c>
      <c r="AA87" s="16" t="s">
        <v>181</v>
      </c>
      <c r="AB87" s="22">
        <f>INDEX([1]!roteiros[Previsão de entrega],MATCH(Vendas[[#This Row],[Pedido]],[1]!roteiros[Pedido],0))</f>
        <v>45631</v>
      </c>
      <c r="AC87" s="22">
        <f>INDEX([1]!Finan[Vencimento - Vencimento orig],MATCH(Vendas[[#This Row],[Pedido]],[1]!Finan[Pedido],0))</f>
        <v>45992</v>
      </c>
      <c r="AD87" s="6" t="s">
        <v>55</v>
      </c>
      <c r="AE87" s="6"/>
    </row>
    <row r="88" spans="1:31" hidden="1" x14ac:dyDescent="0.3">
      <c r="A88" s="6" t="s">
        <v>35</v>
      </c>
      <c r="B88" s="6" t="s">
        <v>177</v>
      </c>
      <c r="C88" t="s">
        <v>178</v>
      </c>
      <c r="D88" t="s">
        <v>38</v>
      </c>
      <c r="E88" t="s">
        <v>182</v>
      </c>
      <c r="F88" t="s">
        <v>40</v>
      </c>
      <c r="G88" s="16" t="s">
        <v>161</v>
      </c>
      <c r="H88" s="20">
        <v>230</v>
      </c>
      <c r="I88" t="s">
        <v>42</v>
      </c>
      <c r="J88" s="6" t="s">
        <v>60</v>
      </c>
      <c r="K88" t="s">
        <v>44</v>
      </c>
      <c r="L88" s="6" t="s">
        <v>114</v>
      </c>
      <c r="M88" t="s">
        <v>46</v>
      </c>
      <c r="N88" t="s">
        <v>47</v>
      </c>
      <c r="O88" s="20">
        <v>12</v>
      </c>
      <c r="P88" s="6" t="s">
        <v>48</v>
      </c>
      <c r="Q88" s="6">
        <f>IF(Vendas[[#This Row],[Unid.]]="BG 5 M",Vendas[[#This Row],[Qtde. ]]*25,IF(Vendas[[#This Row],[Unid.]]="BG2,5M",Vendas[[#This Row],[Qtde. ]]*12.5,Vendas[[#This Row],[Qtde. ]]))</f>
        <v>300</v>
      </c>
      <c r="R88" s="6" t="s">
        <v>49</v>
      </c>
      <c r="S88" s="6" t="s">
        <v>50</v>
      </c>
      <c r="T88" s="3">
        <v>9520</v>
      </c>
      <c r="U88" s="3">
        <v>9520</v>
      </c>
      <c r="V88" s="21">
        <v>114240</v>
      </c>
      <c r="W88" s="6" t="s">
        <v>122</v>
      </c>
      <c r="X88" t="s">
        <v>63</v>
      </c>
      <c r="Z88" t="s">
        <v>64</v>
      </c>
      <c r="AA88" s="16" t="s">
        <v>181</v>
      </c>
      <c r="AB88" s="22">
        <f>INDEX([1]!roteiros[Previsão de entrega],MATCH(Vendas[[#This Row],[Pedido]],[1]!roteiros[Pedido],0))</f>
        <v>45631</v>
      </c>
      <c r="AC88" s="22">
        <f>INDEX([1]!Finan[Vencimento - Vencimento orig],MATCH(Vendas[[#This Row],[Pedido]],[1]!Finan[Pedido],0))</f>
        <v>45627</v>
      </c>
      <c r="AD88" s="6" t="s">
        <v>55</v>
      </c>
      <c r="AE88" s="6"/>
    </row>
    <row r="89" spans="1:31" hidden="1" x14ac:dyDescent="0.3">
      <c r="A89" s="6" t="s">
        <v>35</v>
      </c>
      <c r="B89" s="6" t="s">
        <v>177</v>
      </c>
      <c r="C89" t="s">
        <v>178</v>
      </c>
      <c r="D89" t="s">
        <v>38</v>
      </c>
      <c r="E89" t="s">
        <v>182</v>
      </c>
      <c r="F89" t="s">
        <v>40</v>
      </c>
      <c r="G89" s="16" t="s">
        <v>161</v>
      </c>
      <c r="H89" s="20">
        <v>230</v>
      </c>
      <c r="I89" t="s">
        <v>42</v>
      </c>
      <c r="J89" s="6" t="s">
        <v>60</v>
      </c>
      <c r="K89" t="s">
        <v>44</v>
      </c>
      <c r="L89" s="6" t="s">
        <v>70</v>
      </c>
      <c r="M89" t="s">
        <v>46</v>
      </c>
      <c r="N89" t="s">
        <v>47</v>
      </c>
      <c r="O89" s="20">
        <v>13</v>
      </c>
      <c r="P89" s="6" t="s">
        <v>48</v>
      </c>
      <c r="Q89" s="6">
        <f>IF(Vendas[[#This Row],[Unid.]]="BG 5 M",Vendas[[#This Row],[Qtde. ]]*25,IF(Vendas[[#This Row],[Unid.]]="BG2,5M",Vendas[[#This Row],[Qtde. ]]*12.5,Vendas[[#This Row],[Qtde. ]]))</f>
        <v>325</v>
      </c>
      <c r="R89" s="6" t="s">
        <v>49</v>
      </c>
      <c r="S89" s="6" t="s">
        <v>50</v>
      </c>
      <c r="T89" s="3">
        <v>9948.25</v>
      </c>
      <c r="U89" s="3">
        <v>9948.25</v>
      </c>
      <c r="V89" s="21">
        <v>129327.25</v>
      </c>
      <c r="W89" s="6" t="s">
        <v>122</v>
      </c>
      <c r="X89" t="s">
        <v>63</v>
      </c>
      <c r="Z89" t="s">
        <v>64</v>
      </c>
      <c r="AA89" s="16" t="s">
        <v>181</v>
      </c>
      <c r="AB89" s="22">
        <f>INDEX([1]!roteiros[Previsão de entrega],MATCH(Vendas[[#This Row],[Pedido]],[1]!roteiros[Pedido],0))</f>
        <v>45631</v>
      </c>
      <c r="AC89" s="22">
        <f>INDEX([1]!Finan[Vencimento - Vencimento orig],MATCH(Vendas[[#This Row],[Pedido]],[1]!Finan[Pedido],0))</f>
        <v>45627</v>
      </c>
      <c r="AD89" s="6" t="s">
        <v>55</v>
      </c>
      <c r="AE89" s="6"/>
    </row>
    <row r="90" spans="1:31" hidden="1" x14ac:dyDescent="0.3">
      <c r="A90" s="6" t="s">
        <v>35</v>
      </c>
      <c r="B90" s="6" t="s">
        <v>183</v>
      </c>
      <c r="C90" t="s">
        <v>184</v>
      </c>
      <c r="D90" t="s">
        <v>38</v>
      </c>
      <c r="E90" t="s">
        <v>111</v>
      </c>
      <c r="F90" t="s">
        <v>40</v>
      </c>
      <c r="G90" s="16" t="s">
        <v>185</v>
      </c>
      <c r="H90" s="20">
        <v>711</v>
      </c>
      <c r="I90" t="s">
        <v>42</v>
      </c>
      <c r="J90" s="6" t="s">
        <v>60</v>
      </c>
      <c r="K90" t="s">
        <v>44</v>
      </c>
      <c r="L90" s="6" t="s">
        <v>61</v>
      </c>
      <c r="M90" t="s">
        <v>46</v>
      </c>
      <c r="N90" t="s">
        <v>47</v>
      </c>
      <c r="O90" s="20">
        <v>1</v>
      </c>
      <c r="P90" s="6" t="s">
        <v>48</v>
      </c>
      <c r="Q90" s="6">
        <f>IF(Vendas[[#This Row],[Unid.]]="BG 5 M",Vendas[[#This Row],[Qtde. ]]*25,IF(Vendas[[#This Row],[Unid.]]="BG2,5M",Vendas[[#This Row],[Qtde. ]]*12.5,Vendas[[#This Row],[Qtde. ]]))</f>
        <v>25</v>
      </c>
      <c r="R90" s="6" t="s">
        <v>49</v>
      </c>
      <c r="S90" s="6" t="s">
        <v>50</v>
      </c>
      <c r="T90" s="3">
        <v>12125</v>
      </c>
      <c r="U90" s="3">
        <v>12125</v>
      </c>
      <c r="V90" s="21">
        <v>12125</v>
      </c>
      <c r="W90" s="6" t="s">
        <v>51</v>
      </c>
      <c r="X90" t="s">
        <v>63</v>
      </c>
      <c r="Z90" t="s">
        <v>64</v>
      </c>
      <c r="AA90" s="16" t="s">
        <v>186</v>
      </c>
      <c r="AB90" s="22">
        <f>INDEX([1]!roteiros[Previsão de entrega],MATCH(Vendas[[#This Row],[Pedido]],[1]!roteiros[Pedido],0))</f>
        <v>45660</v>
      </c>
      <c r="AC90" s="22">
        <f>INDEX([1]!Finan[Vencimento - Vencimento orig],MATCH(Vendas[[#This Row],[Pedido]],[1]!Finan[Pedido],0))</f>
        <v>45628</v>
      </c>
      <c r="AD90" s="6" t="s">
        <v>55</v>
      </c>
      <c r="AE90" s="6"/>
    </row>
    <row r="91" spans="1:31" hidden="1" x14ac:dyDescent="0.3">
      <c r="A91" s="6" t="s">
        <v>35</v>
      </c>
      <c r="B91" s="6" t="s">
        <v>187</v>
      </c>
      <c r="C91" s="6" t="s">
        <v>188</v>
      </c>
      <c r="D91" s="6" t="s">
        <v>38</v>
      </c>
      <c r="E91" s="6" t="s">
        <v>189</v>
      </c>
      <c r="F91" s="6" t="s">
        <v>136</v>
      </c>
      <c r="G91" s="31" t="s">
        <v>190</v>
      </c>
      <c r="H91" s="20">
        <v>400</v>
      </c>
      <c r="I91" s="6" t="s">
        <v>82</v>
      </c>
      <c r="J91" s="6" t="s">
        <v>83</v>
      </c>
      <c r="K91" s="6" t="s">
        <v>44</v>
      </c>
      <c r="L91" s="6" t="s">
        <v>114</v>
      </c>
      <c r="M91" s="6" t="s">
        <v>46</v>
      </c>
      <c r="N91" s="6" t="s">
        <v>47</v>
      </c>
      <c r="O91" s="20">
        <v>53</v>
      </c>
      <c r="P91" s="6" t="s">
        <v>20</v>
      </c>
      <c r="Q91" s="6">
        <f>IF(Vendas[[#This Row],[Unid.]]="BG 5 M",Vendas[[#This Row],[Qtde. ]]*25,IF(Vendas[[#This Row],[Unid.]]="BG2,5M",Vendas[[#This Row],[Qtde. ]]*12.5,Vendas[[#This Row],[Qtde. ]]))</f>
        <v>53</v>
      </c>
      <c r="R91" s="6" t="s">
        <v>49</v>
      </c>
      <c r="S91" s="6" t="s">
        <v>50</v>
      </c>
      <c r="T91" s="21">
        <v>418</v>
      </c>
      <c r="U91" s="21">
        <v>418</v>
      </c>
      <c r="V91" s="21">
        <v>22154</v>
      </c>
      <c r="W91" s="6" t="s">
        <v>85</v>
      </c>
      <c r="X91" s="6" t="s">
        <v>52</v>
      </c>
      <c r="Y91" s="6"/>
      <c r="Z91" s="6" t="s">
        <v>53</v>
      </c>
      <c r="AA91" s="31" t="s">
        <v>191</v>
      </c>
      <c r="AB91" s="22" t="str">
        <f>INDEX([1]!roteiros[Previsão de entrega],MATCH(Vendas[[#This Row],[Pedido]],[1]!roteiros[Pedido],0))</f>
        <v>JÁ FATURADO</v>
      </c>
      <c r="AC91" s="22">
        <f>INDEX([1]!Finan[Vencimento - Vencimento orig],MATCH(Vendas[[#This Row],[Pedido]],[1]!Finan[Pedido],0))</f>
        <v>45660</v>
      </c>
      <c r="AD91" s="6" t="s">
        <v>55</v>
      </c>
      <c r="AE91" s="6"/>
    </row>
    <row r="92" spans="1:31" hidden="1" x14ac:dyDescent="0.3">
      <c r="A92" s="23" t="s">
        <v>75</v>
      </c>
      <c r="B92" s="23" t="s">
        <v>192</v>
      </c>
      <c r="C92" t="s">
        <v>193</v>
      </c>
      <c r="D92" t="s">
        <v>38</v>
      </c>
      <c r="E92" t="s">
        <v>194</v>
      </c>
      <c r="F92" t="s">
        <v>104</v>
      </c>
      <c r="G92" s="16" t="s">
        <v>195</v>
      </c>
      <c r="H92" s="24">
        <v>401</v>
      </c>
      <c r="I92" t="s">
        <v>82</v>
      </c>
      <c r="J92" s="23" t="s">
        <v>83</v>
      </c>
      <c r="K92" t="s">
        <v>44</v>
      </c>
      <c r="L92" s="23" t="s">
        <v>84</v>
      </c>
      <c r="M92" t="s">
        <v>46</v>
      </c>
      <c r="N92" t="s">
        <v>47</v>
      </c>
      <c r="O92" s="24">
        <v>2</v>
      </c>
      <c r="P92" s="23" t="s">
        <v>20</v>
      </c>
      <c r="Q92" s="23">
        <f>IF(Vendas[[#This Row],[Unid.]]="BG 5 M",Vendas[[#This Row],[Qtde. ]]*25,IF(Vendas[[#This Row],[Unid.]]="BG2,5M",Vendas[[#This Row],[Qtde. ]]*12.5,Vendas[[#This Row],[Qtde. ]]))</f>
        <v>2</v>
      </c>
      <c r="R92" s="23" t="s">
        <v>49</v>
      </c>
      <c r="S92" s="23" t="s">
        <v>115</v>
      </c>
      <c r="T92" s="3">
        <v>378</v>
      </c>
      <c r="U92" s="3">
        <v>378</v>
      </c>
      <c r="V92" s="25">
        <v>756</v>
      </c>
      <c r="W92" s="23" t="s">
        <v>85</v>
      </c>
      <c r="X92" t="s">
        <v>108</v>
      </c>
      <c r="Z92" t="s">
        <v>53</v>
      </c>
      <c r="AA92" s="16" t="s">
        <v>86</v>
      </c>
      <c r="AB92" s="26" t="str">
        <f>INDEX([1]!roteiros[Previsão de entrega],MATCH(Vendas[[#This Row],[Pedido]],[1]!roteiros[Pedido],0))</f>
        <v>JÁ FATURADO</v>
      </c>
      <c r="AC92" s="26">
        <f>INDEX([1]!Finan[Vencimento - Vencimento orig],MATCH(Vendas[[#This Row],[Pedido]],[1]!Finan[Pedido],0))</f>
        <v>45663</v>
      </c>
      <c r="AD92" s="23" t="s">
        <v>55</v>
      </c>
      <c r="AE92" s="23"/>
    </row>
    <row r="93" spans="1:31" hidden="1" x14ac:dyDescent="0.3">
      <c r="A93" s="23" t="s">
        <v>75</v>
      </c>
      <c r="B93" s="23" t="s">
        <v>192</v>
      </c>
      <c r="C93" t="s">
        <v>193</v>
      </c>
      <c r="D93" t="s">
        <v>38</v>
      </c>
      <c r="E93" t="s">
        <v>194</v>
      </c>
      <c r="F93" t="s">
        <v>104</v>
      </c>
      <c r="G93" s="16" t="s">
        <v>195</v>
      </c>
      <c r="H93" s="24">
        <v>401</v>
      </c>
      <c r="I93" t="s">
        <v>82</v>
      </c>
      <c r="J93" s="23" t="s">
        <v>83</v>
      </c>
      <c r="K93" t="s">
        <v>44</v>
      </c>
      <c r="L93" s="23" t="s">
        <v>88</v>
      </c>
      <c r="M93" t="s">
        <v>46</v>
      </c>
      <c r="N93" t="s">
        <v>47</v>
      </c>
      <c r="O93" s="24">
        <v>2</v>
      </c>
      <c r="P93" s="23" t="s">
        <v>20</v>
      </c>
      <c r="Q93" s="23">
        <f>IF(Vendas[[#This Row],[Unid.]]="BG 5 M",Vendas[[#This Row],[Qtde. ]]*25,IF(Vendas[[#This Row],[Unid.]]="BG2,5M",Vendas[[#This Row],[Qtde. ]]*12.5,Vendas[[#This Row],[Qtde. ]]))</f>
        <v>2</v>
      </c>
      <c r="R93" s="23" t="s">
        <v>49</v>
      </c>
      <c r="S93" s="23" t="s">
        <v>115</v>
      </c>
      <c r="T93" s="3">
        <v>453</v>
      </c>
      <c r="U93" s="3">
        <v>453</v>
      </c>
      <c r="V93" s="25">
        <v>906</v>
      </c>
      <c r="W93" s="23" t="s">
        <v>85</v>
      </c>
      <c r="X93" t="s">
        <v>108</v>
      </c>
      <c r="Z93" t="s">
        <v>53</v>
      </c>
      <c r="AA93" s="16" t="s">
        <v>86</v>
      </c>
      <c r="AB93" s="26" t="str">
        <f>INDEX([1]!roteiros[Previsão de entrega],MATCH(Vendas[[#This Row],[Pedido]],[1]!roteiros[Pedido],0))</f>
        <v>JÁ FATURADO</v>
      </c>
      <c r="AC93" s="26">
        <f>INDEX([1]!Finan[Vencimento - Vencimento orig],MATCH(Vendas[[#This Row],[Pedido]],[1]!Finan[Pedido],0))</f>
        <v>45663</v>
      </c>
      <c r="AD93" s="23" t="s">
        <v>55</v>
      </c>
      <c r="AE93" s="23"/>
    </row>
    <row r="94" spans="1:31" hidden="1" x14ac:dyDescent="0.3">
      <c r="A94" s="23" t="s">
        <v>75</v>
      </c>
      <c r="B94" s="23" t="s">
        <v>192</v>
      </c>
      <c r="C94" t="s">
        <v>193</v>
      </c>
      <c r="D94" t="s">
        <v>38</v>
      </c>
      <c r="E94" t="s">
        <v>194</v>
      </c>
      <c r="F94" t="s">
        <v>104</v>
      </c>
      <c r="G94" s="16" t="s">
        <v>195</v>
      </c>
      <c r="H94" s="24">
        <v>401</v>
      </c>
      <c r="I94" t="s">
        <v>82</v>
      </c>
      <c r="J94" s="23" t="s">
        <v>83</v>
      </c>
      <c r="K94" t="s">
        <v>44</v>
      </c>
      <c r="L94" s="23" t="s">
        <v>114</v>
      </c>
      <c r="M94" t="s">
        <v>46</v>
      </c>
      <c r="N94" t="s">
        <v>47</v>
      </c>
      <c r="O94" s="24">
        <v>2</v>
      </c>
      <c r="P94" s="23" t="s">
        <v>20</v>
      </c>
      <c r="Q94" s="23">
        <f>IF(Vendas[[#This Row],[Unid.]]="BG 5 M",Vendas[[#This Row],[Qtde. ]]*25,IF(Vendas[[#This Row],[Unid.]]="BG2,5M",Vendas[[#This Row],[Qtde. ]]*12.5,Vendas[[#This Row],[Qtde. ]]))</f>
        <v>2</v>
      </c>
      <c r="R94" s="23" t="s">
        <v>49</v>
      </c>
      <c r="S94" s="23" t="s">
        <v>115</v>
      </c>
      <c r="T94" s="3">
        <v>455</v>
      </c>
      <c r="U94" s="3">
        <v>455</v>
      </c>
      <c r="V94" s="25">
        <v>910</v>
      </c>
      <c r="W94" s="23" t="s">
        <v>85</v>
      </c>
      <c r="X94" t="s">
        <v>108</v>
      </c>
      <c r="Z94" t="s">
        <v>53</v>
      </c>
      <c r="AA94" s="16" t="s">
        <v>86</v>
      </c>
      <c r="AB94" s="26" t="str">
        <f>INDEX([1]!roteiros[Previsão de entrega],MATCH(Vendas[[#This Row],[Pedido]],[1]!roteiros[Pedido],0))</f>
        <v>JÁ FATURADO</v>
      </c>
      <c r="AC94" s="26">
        <f>INDEX([1]!Finan[Vencimento - Vencimento orig],MATCH(Vendas[[#This Row],[Pedido]],[1]!Finan[Pedido],0))</f>
        <v>45663</v>
      </c>
      <c r="AD94" s="23" t="s">
        <v>55</v>
      </c>
      <c r="AE94" s="23"/>
    </row>
    <row r="95" spans="1:31" hidden="1" x14ac:dyDescent="0.3">
      <c r="A95" s="23" t="s">
        <v>75</v>
      </c>
      <c r="B95" s="23" t="s">
        <v>192</v>
      </c>
      <c r="C95" t="s">
        <v>193</v>
      </c>
      <c r="D95" t="s">
        <v>38</v>
      </c>
      <c r="E95" t="s">
        <v>194</v>
      </c>
      <c r="F95" t="s">
        <v>104</v>
      </c>
      <c r="G95" s="16" t="s">
        <v>195</v>
      </c>
      <c r="H95" s="24">
        <v>401</v>
      </c>
      <c r="I95" t="s">
        <v>82</v>
      </c>
      <c r="J95" s="23" t="s">
        <v>83</v>
      </c>
      <c r="K95" t="s">
        <v>44</v>
      </c>
      <c r="L95" s="23" t="s">
        <v>175</v>
      </c>
      <c r="M95" t="s">
        <v>46</v>
      </c>
      <c r="N95" t="s">
        <v>47</v>
      </c>
      <c r="O95" s="24">
        <v>2</v>
      </c>
      <c r="P95" s="23" t="s">
        <v>20</v>
      </c>
      <c r="Q95" s="23">
        <f>IF(Vendas[[#This Row],[Unid.]]="BG 5 M",Vendas[[#This Row],[Qtde. ]]*25,IF(Vendas[[#This Row],[Unid.]]="BG2,5M",Vendas[[#This Row],[Qtde. ]]*12.5,Vendas[[#This Row],[Qtde. ]]))</f>
        <v>2</v>
      </c>
      <c r="R95" s="23" t="s">
        <v>49</v>
      </c>
      <c r="S95" s="23" t="s">
        <v>115</v>
      </c>
      <c r="T95" s="3">
        <v>612</v>
      </c>
      <c r="U95" s="3">
        <v>612</v>
      </c>
      <c r="V95" s="25">
        <v>1224</v>
      </c>
      <c r="W95" s="23" t="s">
        <v>85</v>
      </c>
      <c r="X95" t="s">
        <v>108</v>
      </c>
      <c r="Z95" t="s">
        <v>53</v>
      </c>
      <c r="AA95" s="16" t="s">
        <v>86</v>
      </c>
      <c r="AB95" s="26" t="str">
        <f>INDEX([1]!roteiros[Previsão de entrega],MATCH(Vendas[[#This Row],[Pedido]],[1]!roteiros[Pedido],0))</f>
        <v>JÁ FATURADO</v>
      </c>
      <c r="AC95" s="26">
        <f>INDEX([1]!Finan[Vencimento - Vencimento orig],MATCH(Vendas[[#This Row],[Pedido]],[1]!Finan[Pedido],0))</f>
        <v>45663</v>
      </c>
      <c r="AD95" s="23" t="s">
        <v>55</v>
      </c>
      <c r="AE95" s="23"/>
    </row>
    <row r="96" spans="1:31" hidden="1" x14ac:dyDescent="0.3">
      <c r="A96" s="23" t="s">
        <v>75</v>
      </c>
      <c r="B96" s="23" t="s">
        <v>192</v>
      </c>
      <c r="C96" t="s">
        <v>193</v>
      </c>
      <c r="D96" t="s">
        <v>38</v>
      </c>
      <c r="E96" t="s">
        <v>194</v>
      </c>
      <c r="F96" t="s">
        <v>104</v>
      </c>
      <c r="G96" s="16" t="s">
        <v>195</v>
      </c>
      <c r="H96" s="24">
        <v>401</v>
      </c>
      <c r="I96" t="s">
        <v>82</v>
      </c>
      <c r="J96" s="23" t="s">
        <v>83</v>
      </c>
      <c r="K96" t="s">
        <v>44</v>
      </c>
      <c r="L96" s="23" t="s">
        <v>106</v>
      </c>
      <c r="M96" t="s">
        <v>46</v>
      </c>
      <c r="N96" t="s">
        <v>47</v>
      </c>
      <c r="O96" s="24">
        <v>2</v>
      </c>
      <c r="P96" s="23" t="s">
        <v>20</v>
      </c>
      <c r="Q96" s="23">
        <f>IF(Vendas[[#This Row],[Unid.]]="BG 5 M",Vendas[[#This Row],[Qtde. ]]*25,IF(Vendas[[#This Row],[Unid.]]="BG2,5M",Vendas[[#This Row],[Qtde. ]]*12.5,Vendas[[#This Row],[Qtde. ]]))</f>
        <v>2</v>
      </c>
      <c r="R96" s="23" t="s">
        <v>49</v>
      </c>
      <c r="S96" s="23" t="s">
        <v>115</v>
      </c>
      <c r="T96" s="3">
        <v>286</v>
      </c>
      <c r="U96" s="3">
        <v>286</v>
      </c>
      <c r="V96" s="25">
        <v>572</v>
      </c>
      <c r="W96" s="23" t="s">
        <v>85</v>
      </c>
      <c r="X96" t="s">
        <v>108</v>
      </c>
      <c r="Z96" t="s">
        <v>53</v>
      </c>
      <c r="AA96" s="16" t="s">
        <v>86</v>
      </c>
      <c r="AB96" s="26" t="str">
        <f>INDEX([1]!roteiros[Previsão de entrega],MATCH(Vendas[[#This Row],[Pedido]],[1]!roteiros[Pedido],0))</f>
        <v>JÁ FATURADO</v>
      </c>
      <c r="AC96" s="26">
        <f>INDEX([1]!Finan[Vencimento - Vencimento orig],MATCH(Vendas[[#This Row],[Pedido]],[1]!Finan[Pedido],0))</f>
        <v>45663</v>
      </c>
      <c r="AD96" s="23" t="s">
        <v>55</v>
      </c>
      <c r="AE96" s="23"/>
    </row>
    <row r="97" spans="1:31" hidden="1" x14ac:dyDescent="0.3">
      <c r="A97" s="6" t="s">
        <v>35</v>
      </c>
      <c r="B97" s="6" t="s">
        <v>196</v>
      </c>
      <c r="C97" t="s">
        <v>197</v>
      </c>
      <c r="D97" t="s">
        <v>38</v>
      </c>
      <c r="E97" t="s">
        <v>198</v>
      </c>
      <c r="F97" t="s">
        <v>40</v>
      </c>
      <c r="G97" s="16" t="s">
        <v>199</v>
      </c>
      <c r="H97" s="20">
        <v>117</v>
      </c>
      <c r="I97" t="s">
        <v>127</v>
      </c>
      <c r="J97" s="6" t="s">
        <v>152</v>
      </c>
      <c r="K97" t="s">
        <v>44</v>
      </c>
      <c r="L97" s="6" t="s">
        <v>176</v>
      </c>
      <c r="M97" t="s">
        <v>46</v>
      </c>
      <c r="N97" t="s">
        <v>47</v>
      </c>
      <c r="O97" s="20">
        <v>10</v>
      </c>
      <c r="P97" s="6" t="s">
        <v>48</v>
      </c>
      <c r="Q97" s="6">
        <f>IF(Vendas[[#This Row],[Unid.]]="BG 5 M",Vendas[[#This Row],[Qtde. ]]*25,IF(Vendas[[#This Row],[Unid.]]="BG2,5M",Vendas[[#This Row],[Qtde. ]]*12.5,Vendas[[#This Row],[Qtde. ]]))</f>
        <v>250</v>
      </c>
      <c r="R97" s="6" t="s">
        <v>49</v>
      </c>
      <c r="S97" s="6" t="s">
        <v>50</v>
      </c>
      <c r="T97" s="3">
        <v>9850</v>
      </c>
      <c r="U97" s="3">
        <v>9850</v>
      </c>
      <c r="V97" s="21">
        <v>98500</v>
      </c>
      <c r="W97" s="6" t="s">
        <v>107</v>
      </c>
      <c r="X97" t="s">
        <v>63</v>
      </c>
      <c r="Z97" t="s">
        <v>64</v>
      </c>
      <c r="AA97" s="16" t="s">
        <v>200</v>
      </c>
      <c r="AB97" s="22">
        <f>INDEX([1]!roteiros[Previsão de entrega],MATCH(Vendas[[#This Row],[Pedido]],[1]!roteiros[Pedido],0))</f>
        <v>45630</v>
      </c>
      <c r="AC97" s="22">
        <f>INDEX([1]!Finan[Vencimento - Vencimento orig],MATCH(Vendas[[#This Row],[Pedido]],[1]!Finan[Pedido],0))</f>
        <v>45628</v>
      </c>
      <c r="AD97" s="6" t="s">
        <v>55</v>
      </c>
      <c r="AE97" s="6"/>
    </row>
    <row r="98" spans="1:31" hidden="1" x14ac:dyDescent="0.3">
      <c r="A98" s="6" t="s">
        <v>35</v>
      </c>
      <c r="B98" s="6" t="s">
        <v>201</v>
      </c>
      <c r="C98" t="s">
        <v>202</v>
      </c>
      <c r="D98" t="s">
        <v>78</v>
      </c>
      <c r="E98" t="s">
        <v>172</v>
      </c>
      <c r="F98" t="s">
        <v>40</v>
      </c>
      <c r="G98" s="16" t="s">
        <v>203</v>
      </c>
      <c r="H98" s="20">
        <v>104</v>
      </c>
      <c r="I98" t="s">
        <v>127</v>
      </c>
      <c r="J98" s="6" t="s">
        <v>204</v>
      </c>
      <c r="K98" t="s">
        <v>44</v>
      </c>
      <c r="L98" s="6" t="s">
        <v>88</v>
      </c>
      <c r="M98" t="s">
        <v>46</v>
      </c>
      <c r="N98" t="s">
        <v>47</v>
      </c>
      <c r="O98" s="20">
        <v>12</v>
      </c>
      <c r="P98" s="6" t="s">
        <v>48</v>
      </c>
      <c r="Q98" s="6">
        <f>IF(Vendas[[#This Row],[Unid.]]="BG 5 M",Vendas[[#This Row],[Qtde. ]]*25,IF(Vendas[[#This Row],[Unid.]]="BG2,5M",Vendas[[#This Row],[Qtde. ]]*12.5,Vendas[[#This Row],[Qtde. ]]))</f>
        <v>300</v>
      </c>
      <c r="R98" s="6" t="s">
        <v>49</v>
      </c>
      <c r="S98" s="6" t="s">
        <v>50</v>
      </c>
      <c r="T98" s="3">
        <v>10375</v>
      </c>
      <c r="U98" s="3">
        <v>10375</v>
      </c>
      <c r="V98" s="21">
        <v>124500</v>
      </c>
      <c r="W98" s="6" t="s">
        <v>107</v>
      </c>
      <c r="X98" t="s">
        <v>63</v>
      </c>
      <c r="Z98" t="s">
        <v>53</v>
      </c>
      <c r="AA98" s="16" t="s">
        <v>205</v>
      </c>
      <c r="AB98" s="22">
        <f>INDEX([1]!roteiros[Previsão de entrega],MATCH(Vendas[[#This Row],[Pedido]],[1]!roteiros[Pedido],0))</f>
        <v>45625</v>
      </c>
      <c r="AC98" s="22">
        <f>INDEX([1]!Finan[Vencimento - Vencimento orig],MATCH(Vendas[[#This Row],[Pedido]],[1]!Finan[Pedido],0))</f>
        <v>45930</v>
      </c>
      <c r="AD98" s="6" t="s">
        <v>55</v>
      </c>
      <c r="AE98" s="6"/>
    </row>
    <row r="99" spans="1:31" hidden="1" x14ac:dyDescent="0.3">
      <c r="A99" s="6" t="s">
        <v>35</v>
      </c>
      <c r="B99" s="6" t="s">
        <v>201</v>
      </c>
      <c r="C99" t="s">
        <v>202</v>
      </c>
      <c r="D99" t="s">
        <v>78</v>
      </c>
      <c r="E99" t="s">
        <v>172</v>
      </c>
      <c r="F99" t="s">
        <v>40</v>
      </c>
      <c r="G99" s="16" t="s">
        <v>203</v>
      </c>
      <c r="H99" s="20">
        <v>104</v>
      </c>
      <c r="I99" t="s">
        <v>127</v>
      </c>
      <c r="J99" s="6" t="s">
        <v>204</v>
      </c>
      <c r="K99" t="s">
        <v>44</v>
      </c>
      <c r="L99" s="6" t="s">
        <v>176</v>
      </c>
      <c r="M99" t="s">
        <v>46</v>
      </c>
      <c r="N99" t="s">
        <v>47</v>
      </c>
      <c r="O99" s="20">
        <v>9</v>
      </c>
      <c r="P99" s="6" t="s">
        <v>48</v>
      </c>
      <c r="Q99" s="6">
        <f>IF(Vendas[[#This Row],[Unid.]]="BG 5 M",Vendas[[#This Row],[Qtde. ]]*25,IF(Vendas[[#This Row],[Unid.]]="BG2,5M",Vendas[[#This Row],[Qtde. ]]*12.5,Vendas[[#This Row],[Qtde. ]]))</f>
        <v>225</v>
      </c>
      <c r="R99" s="6" t="s">
        <v>49</v>
      </c>
      <c r="S99" s="6" t="s">
        <v>50</v>
      </c>
      <c r="T99" s="3">
        <v>10375</v>
      </c>
      <c r="U99" s="3">
        <v>10375</v>
      </c>
      <c r="V99" s="21">
        <v>93375</v>
      </c>
      <c r="W99" s="6" t="s">
        <v>107</v>
      </c>
      <c r="X99" t="s">
        <v>63</v>
      </c>
      <c r="Z99" t="s">
        <v>53</v>
      </c>
      <c r="AA99" s="16" t="s">
        <v>205</v>
      </c>
      <c r="AB99" s="22">
        <f>INDEX([1]!roteiros[Previsão de entrega],MATCH(Vendas[[#This Row],[Pedido]],[1]!roteiros[Pedido],0))</f>
        <v>45625</v>
      </c>
      <c r="AC99" s="22">
        <f>INDEX([1]!Finan[Vencimento - Vencimento orig],MATCH(Vendas[[#This Row],[Pedido]],[1]!Finan[Pedido],0))</f>
        <v>45930</v>
      </c>
      <c r="AD99" s="6" t="s">
        <v>55</v>
      </c>
      <c r="AE99" s="6"/>
    </row>
    <row r="100" spans="1:31" hidden="1" x14ac:dyDescent="0.3">
      <c r="A100" s="6" t="s">
        <v>35</v>
      </c>
      <c r="B100" s="6" t="s">
        <v>201</v>
      </c>
      <c r="C100" t="s">
        <v>202</v>
      </c>
      <c r="D100" t="s">
        <v>78</v>
      </c>
      <c r="E100" t="s">
        <v>172</v>
      </c>
      <c r="F100" t="s">
        <v>40</v>
      </c>
      <c r="G100" s="16" t="s">
        <v>203</v>
      </c>
      <c r="H100" s="20">
        <v>104</v>
      </c>
      <c r="I100" t="s">
        <v>127</v>
      </c>
      <c r="J100" s="6" t="s">
        <v>204</v>
      </c>
      <c r="K100" t="s">
        <v>44</v>
      </c>
      <c r="L100" s="6" t="s">
        <v>61</v>
      </c>
      <c r="M100" t="s">
        <v>46</v>
      </c>
      <c r="N100" t="s">
        <v>47</v>
      </c>
      <c r="O100" s="20">
        <v>1</v>
      </c>
      <c r="P100" s="6" t="s">
        <v>48</v>
      </c>
      <c r="Q100" s="6">
        <f>IF(Vendas[[#This Row],[Unid.]]="BG 5 M",Vendas[[#This Row],[Qtde. ]]*25,IF(Vendas[[#This Row],[Unid.]]="BG2,5M",Vendas[[#This Row],[Qtde. ]]*12.5,Vendas[[#This Row],[Qtde. ]]))</f>
        <v>25</v>
      </c>
      <c r="R100" s="6" t="s">
        <v>49</v>
      </c>
      <c r="S100" s="6" t="s">
        <v>50</v>
      </c>
      <c r="T100" s="3">
        <v>11250</v>
      </c>
      <c r="U100" s="3">
        <v>11250</v>
      </c>
      <c r="V100" s="21">
        <v>11250</v>
      </c>
      <c r="W100" s="6" t="s">
        <v>107</v>
      </c>
      <c r="X100" t="s">
        <v>63</v>
      </c>
      <c r="Z100" t="s">
        <v>53</v>
      </c>
      <c r="AA100" s="16" t="s">
        <v>205</v>
      </c>
      <c r="AB100" s="22">
        <f>INDEX([1]!roteiros[Previsão de entrega],MATCH(Vendas[[#This Row],[Pedido]],[1]!roteiros[Pedido],0))</f>
        <v>45625</v>
      </c>
      <c r="AC100" s="22">
        <f>INDEX([1]!Finan[Vencimento - Vencimento orig],MATCH(Vendas[[#This Row],[Pedido]],[1]!Finan[Pedido],0))</f>
        <v>45930</v>
      </c>
      <c r="AD100" s="6" t="s">
        <v>55</v>
      </c>
      <c r="AE100" s="6"/>
    </row>
    <row r="101" spans="1:31" hidden="1" x14ac:dyDescent="0.3">
      <c r="A101" s="6" t="s">
        <v>35</v>
      </c>
      <c r="B101" s="6" t="s">
        <v>201</v>
      </c>
      <c r="C101" t="s">
        <v>202</v>
      </c>
      <c r="D101" t="s">
        <v>78</v>
      </c>
      <c r="E101" t="s">
        <v>206</v>
      </c>
      <c r="F101" t="s">
        <v>40</v>
      </c>
      <c r="G101" s="16" t="s">
        <v>199</v>
      </c>
      <c r="H101" s="20">
        <v>118</v>
      </c>
      <c r="I101" t="s">
        <v>127</v>
      </c>
      <c r="J101" s="6" t="s">
        <v>204</v>
      </c>
      <c r="K101" t="s">
        <v>44</v>
      </c>
      <c r="L101" s="6" t="s">
        <v>88</v>
      </c>
      <c r="M101" t="s">
        <v>46</v>
      </c>
      <c r="N101" t="s">
        <v>47</v>
      </c>
      <c r="O101" s="20">
        <v>8</v>
      </c>
      <c r="P101" s="6" t="s">
        <v>48</v>
      </c>
      <c r="Q101" s="6">
        <f>IF(Vendas[[#This Row],[Unid.]]="BG 5 M",Vendas[[#This Row],[Qtde. ]]*25,IF(Vendas[[#This Row],[Unid.]]="BG2,5M",Vendas[[#This Row],[Qtde. ]]*12.5,Vendas[[#This Row],[Qtde. ]]))</f>
        <v>200</v>
      </c>
      <c r="R101" s="6" t="s">
        <v>49</v>
      </c>
      <c r="S101" s="6" t="s">
        <v>50</v>
      </c>
      <c r="T101" s="3">
        <v>10375</v>
      </c>
      <c r="U101" s="3">
        <v>10375</v>
      </c>
      <c r="V101" s="21">
        <v>83000</v>
      </c>
      <c r="W101" s="6" t="s">
        <v>107</v>
      </c>
      <c r="X101" t="s">
        <v>63</v>
      </c>
      <c r="Z101" t="s">
        <v>53</v>
      </c>
      <c r="AA101" s="16" t="s">
        <v>207</v>
      </c>
      <c r="AB101" s="22">
        <f>INDEX([1]!roteiros[Previsão de entrega],MATCH(Vendas[[#This Row],[Pedido]],[1]!roteiros[Pedido],0))</f>
        <v>45625</v>
      </c>
      <c r="AC101" s="22">
        <f>INDEX([1]!Finan[Vencimento - Vencimento orig],MATCH(Vendas[[#This Row],[Pedido]],[1]!Finan[Pedido],0))</f>
        <v>45930</v>
      </c>
      <c r="AD101" s="6" t="s">
        <v>55</v>
      </c>
      <c r="AE101" s="6"/>
    </row>
    <row r="102" spans="1:31" hidden="1" x14ac:dyDescent="0.3">
      <c r="A102" s="6" t="s">
        <v>35</v>
      </c>
      <c r="B102" s="6" t="s">
        <v>201</v>
      </c>
      <c r="C102" t="s">
        <v>202</v>
      </c>
      <c r="D102" t="s">
        <v>78</v>
      </c>
      <c r="E102" t="s">
        <v>206</v>
      </c>
      <c r="F102" t="s">
        <v>40</v>
      </c>
      <c r="G102" s="16" t="s">
        <v>199</v>
      </c>
      <c r="H102" s="20">
        <v>118</v>
      </c>
      <c r="I102" t="s">
        <v>127</v>
      </c>
      <c r="J102" s="6" t="s">
        <v>204</v>
      </c>
      <c r="K102" t="s">
        <v>44</v>
      </c>
      <c r="L102" s="6" t="s">
        <v>176</v>
      </c>
      <c r="M102" t="s">
        <v>46</v>
      </c>
      <c r="N102" t="s">
        <v>47</v>
      </c>
      <c r="O102" s="20">
        <v>11</v>
      </c>
      <c r="P102" s="6" t="s">
        <v>48</v>
      </c>
      <c r="Q102" s="6">
        <f>IF(Vendas[[#This Row],[Unid.]]="BG 5 M",Vendas[[#This Row],[Qtde. ]]*25,IF(Vendas[[#This Row],[Unid.]]="BG2,5M",Vendas[[#This Row],[Qtde. ]]*12.5,Vendas[[#This Row],[Qtde. ]]))</f>
        <v>275</v>
      </c>
      <c r="R102" s="6" t="s">
        <v>49</v>
      </c>
      <c r="S102" s="6" t="s">
        <v>50</v>
      </c>
      <c r="T102" s="3">
        <v>10375</v>
      </c>
      <c r="U102" s="3">
        <v>10375</v>
      </c>
      <c r="V102" s="21">
        <v>114125</v>
      </c>
      <c r="W102" s="6" t="s">
        <v>107</v>
      </c>
      <c r="X102" t="s">
        <v>63</v>
      </c>
      <c r="Z102" t="s">
        <v>53</v>
      </c>
      <c r="AA102" s="16" t="s">
        <v>207</v>
      </c>
      <c r="AB102" s="22">
        <f>INDEX([1]!roteiros[Previsão de entrega],MATCH(Vendas[[#This Row],[Pedido]],[1]!roteiros[Pedido],0))</f>
        <v>45625</v>
      </c>
      <c r="AC102" s="22">
        <f>INDEX([1]!Finan[Vencimento - Vencimento orig],MATCH(Vendas[[#This Row],[Pedido]],[1]!Finan[Pedido],0))</f>
        <v>45930</v>
      </c>
      <c r="AD102" s="6" t="s">
        <v>55</v>
      </c>
      <c r="AE102" s="6"/>
    </row>
    <row r="103" spans="1:31" hidden="1" x14ac:dyDescent="0.3">
      <c r="A103" s="23" t="s">
        <v>75</v>
      </c>
      <c r="B103" s="23" t="s">
        <v>208</v>
      </c>
      <c r="C103" t="s">
        <v>209</v>
      </c>
      <c r="D103" t="s">
        <v>38</v>
      </c>
      <c r="E103" t="s">
        <v>131</v>
      </c>
      <c r="F103" t="s">
        <v>80</v>
      </c>
      <c r="G103" s="16" t="s">
        <v>132</v>
      </c>
      <c r="H103" s="24">
        <v>408</v>
      </c>
      <c r="I103" t="s">
        <v>82</v>
      </c>
      <c r="J103" s="23" t="s">
        <v>87</v>
      </c>
      <c r="K103" t="s">
        <v>44</v>
      </c>
      <c r="L103" s="23" t="s">
        <v>88</v>
      </c>
      <c r="M103" t="s">
        <v>46</v>
      </c>
      <c r="N103" t="s">
        <v>47</v>
      </c>
      <c r="O103" s="24">
        <v>4</v>
      </c>
      <c r="P103" s="23" t="s">
        <v>48</v>
      </c>
      <c r="Q103" s="23">
        <f>IF(Vendas[[#This Row],[Unid.]]="BG 5 M",Vendas[[#This Row],[Qtde. ]]*25,IF(Vendas[[#This Row],[Unid.]]="BG2,5M",Vendas[[#This Row],[Qtde. ]]*12.5,Vendas[[#This Row],[Qtde. ]]))</f>
        <v>100</v>
      </c>
      <c r="R103" s="23" t="s">
        <v>49</v>
      </c>
      <c r="S103" s="23" t="s">
        <v>50</v>
      </c>
      <c r="T103" s="3">
        <v>9200</v>
      </c>
      <c r="U103" s="3">
        <v>9200</v>
      </c>
      <c r="V103" s="25">
        <v>36800</v>
      </c>
      <c r="W103" s="23" t="s">
        <v>85</v>
      </c>
      <c r="X103" t="s">
        <v>52</v>
      </c>
      <c r="Z103" t="s">
        <v>64</v>
      </c>
      <c r="AA103" s="16" t="s">
        <v>86</v>
      </c>
      <c r="AB103" s="26">
        <f>INDEX([1]!roteiros[Previsão de entrega],MATCH(Vendas[[#This Row],[Pedido]],[1]!roteiros[Pedido],0))</f>
        <v>45616</v>
      </c>
      <c r="AC103" s="26">
        <f>INDEX([1]!Finan[Vencimento - Vencimento orig],MATCH(Vendas[[#This Row],[Pedido]],[1]!Finan[Pedido],0))</f>
        <v>45618</v>
      </c>
      <c r="AD103" s="23" t="s">
        <v>55</v>
      </c>
      <c r="AE103" s="23"/>
    </row>
    <row r="104" spans="1:31" hidden="1" x14ac:dyDescent="0.3">
      <c r="A104" s="23" t="s">
        <v>75</v>
      </c>
      <c r="B104" s="23" t="s">
        <v>210</v>
      </c>
      <c r="C104" t="s">
        <v>211</v>
      </c>
      <c r="D104" t="s">
        <v>78</v>
      </c>
      <c r="E104" t="s">
        <v>111</v>
      </c>
      <c r="F104" t="s">
        <v>40</v>
      </c>
      <c r="G104" s="16" t="s">
        <v>169</v>
      </c>
      <c r="H104" s="24">
        <v>726</v>
      </c>
      <c r="I104" t="s">
        <v>42</v>
      </c>
      <c r="J104" s="23" t="s">
        <v>60</v>
      </c>
      <c r="K104" t="s">
        <v>44</v>
      </c>
      <c r="L104" s="23" t="s">
        <v>114</v>
      </c>
      <c r="M104" t="s">
        <v>46</v>
      </c>
      <c r="N104" t="s">
        <v>47</v>
      </c>
      <c r="O104" s="24">
        <v>14</v>
      </c>
      <c r="P104" s="23" t="s">
        <v>48</v>
      </c>
      <c r="Q104" s="23">
        <f>IF(Vendas[[#This Row],[Unid.]]="BG 5 M",Vendas[[#This Row],[Qtde. ]]*25,IF(Vendas[[#This Row],[Unid.]]="BG2,5M",Vendas[[#This Row],[Qtde. ]]*12.5,Vendas[[#This Row],[Qtde. ]]))</f>
        <v>350</v>
      </c>
      <c r="R104" s="23" t="s">
        <v>49</v>
      </c>
      <c r="S104" s="23" t="s">
        <v>50</v>
      </c>
      <c r="T104" s="3">
        <v>10750</v>
      </c>
      <c r="U104" s="3">
        <v>10750</v>
      </c>
      <c r="V104" s="25">
        <v>150500</v>
      </c>
      <c r="W104" s="23" t="s">
        <v>51</v>
      </c>
      <c r="X104" t="s">
        <v>63</v>
      </c>
      <c r="Z104" t="s">
        <v>53</v>
      </c>
      <c r="AA104" s="16" t="s">
        <v>86</v>
      </c>
      <c r="AB104" s="26">
        <v>45646</v>
      </c>
      <c r="AC104" s="26">
        <v>45412</v>
      </c>
      <c r="AD104" s="23" t="s">
        <v>55</v>
      </c>
      <c r="AE104" s="23"/>
    </row>
    <row r="105" spans="1:31" x14ac:dyDescent="0.3">
      <c r="A105" s="38" t="s">
        <v>35</v>
      </c>
      <c r="B105" s="38" t="s">
        <v>212</v>
      </c>
      <c r="C105" t="s">
        <v>213</v>
      </c>
      <c r="D105" t="s">
        <v>38</v>
      </c>
      <c r="E105" t="s">
        <v>120</v>
      </c>
      <c r="F105" t="s">
        <v>40</v>
      </c>
      <c r="G105" s="16" t="s">
        <v>165</v>
      </c>
      <c r="H105" s="39">
        <v>216</v>
      </c>
      <c r="I105" t="s">
        <v>42</v>
      </c>
      <c r="J105" s="38" t="s">
        <v>83</v>
      </c>
      <c r="K105" t="s">
        <v>44</v>
      </c>
      <c r="L105" s="38" t="s">
        <v>45</v>
      </c>
      <c r="M105" t="s">
        <v>46</v>
      </c>
      <c r="N105" t="s">
        <v>47</v>
      </c>
      <c r="O105" s="40">
        <v>4</v>
      </c>
      <c r="P105" s="38" t="s">
        <v>48</v>
      </c>
      <c r="Q105" s="38">
        <f>IF(Vendas[[#This Row],[Unid.]]="BG 5 M",Vendas[[#This Row],[Qtde. ]]*25,IF(Vendas[[#This Row],[Unid.]]="BG2,5M",Vendas[[#This Row],[Qtde. ]]*12.5,Vendas[[#This Row],[Qtde. ]]))</f>
        <v>100</v>
      </c>
      <c r="R105" s="38" t="s">
        <v>49</v>
      </c>
      <c r="S105" s="38" t="s">
        <v>50</v>
      </c>
      <c r="T105" s="3">
        <v>13375</v>
      </c>
      <c r="U105" s="3">
        <v>13375</v>
      </c>
      <c r="V105" s="41">
        <v>53500</v>
      </c>
      <c r="W105" s="38" t="s">
        <v>122</v>
      </c>
      <c r="X105" t="s">
        <v>52</v>
      </c>
      <c r="Z105" t="s">
        <v>64</v>
      </c>
      <c r="AA105" s="16" t="s">
        <v>214</v>
      </c>
      <c r="AB105" s="42">
        <f>INDEX([1]!roteiros[Previsão de entrega],MATCH(Vendas[[#This Row],[Pedido]],[1]!roteiros[Pedido],0))</f>
        <v>45631</v>
      </c>
      <c r="AC105" s="42">
        <f>INDEX([1]!Finan[Vencimento - Vencimento orig],MATCH(Vendas[[#This Row],[Pedido]],[1]!Finan[Pedido],0))</f>
        <v>45627</v>
      </c>
      <c r="AD105" s="38" t="s">
        <v>55</v>
      </c>
      <c r="AE105" s="38"/>
    </row>
    <row r="106" spans="1:31" x14ac:dyDescent="0.3">
      <c r="A106" s="38" t="s">
        <v>35</v>
      </c>
      <c r="B106" s="38" t="s">
        <v>212</v>
      </c>
      <c r="C106" t="s">
        <v>213</v>
      </c>
      <c r="D106" t="s">
        <v>38</v>
      </c>
      <c r="E106" t="s">
        <v>120</v>
      </c>
      <c r="F106" t="s">
        <v>40</v>
      </c>
      <c r="G106" s="16" t="s">
        <v>165</v>
      </c>
      <c r="H106" s="39">
        <v>216</v>
      </c>
      <c r="I106" t="s">
        <v>42</v>
      </c>
      <c r="J106" s="38" t="s">
        <v>83</v>
      </c>
      <c r="K106" t="s">
        <v>44</v>
      </c>
      <c r="L106" s="38" t="s">
        <v>45</v>
      </c>
      <c r="M106" t="s">
        <v>46</v>
      </c>
      <c r="N106" t="s">
        <v>47</v>
      </c>
      <c r="O106" s="40">
        <v>15</v>
      </c>
      <c r="P106" s="38" t="s">
        <v>20</v>
      </c>
      <c r="Q106" s="38">
        <f>IF(Vendas[[#This Row],[Unid.]]="BG 5 M",Vendas[[#This Row],[Qtde. ]]*25,IF(Vendas[[#This Row],[Unid.]]="BG2,5M",Vendas[[#This Row],[Qtde. ]]*12.5,Vendas[[#This Row],[Qtde. ]]))</f>
        <v>15</v>
      </c>
      <c r="R106" s="38" t="s">
        <v>49</v>
      </c>
      <c r="S106" s="38" t="s">
        <v>50</v>
      </c>
      <c r="T106" s="3">
        <v>535</v>
      </c>
      <c r="U106" s="3">
        <v>535</v>
      </c>
      <c r="V106" s="41">
        <v>8025</v>
      </c>
      <c r="W106" s="38" t="s">
        <v>122</v>
      </c>
      <c r="X106" t="s">
        <v>52</v>
      </c>
      <c r="Z106" t="s">
        <v>64</v>
      </c>
      <c r="AA106" s="16" t="s">
        <v>214</v>
      </c>
      <c r="AB106" s="42">
        <f>INDEX([1]!roteiros[Previsão de entrega],MATCH(Vendas[[#This Row],[Pedido]],[1]!roteiros[Pedido],0))</f>
        <v>45631</v>
      </c>
      <c r="AC106" s="42">
        <f>INDEX([1]!Finan[Vencimento - Vencimento orig],MATCH(Vendas[[#This Row],[Pedido]],[1]!Finan[Pedido],0))</f>
        <v>45627</v>
      </c>
      <c r="AD106" s="38" t="s">
        <v>55</v>
      </c>
      <c r="AE106" s="38"/>
    </row>
    <row r="107" spans="1:31" x14ac:dyDescent="0.3">
      <c r="A107" s="38" t="s">
        <v>35</v>
      </c>
      <c r="B107" s="38" t="s">
        <v>212</v>
      </c>
      <c r="C107" t="s">
        <v>213</v>
      </c>
      <c r="D107" t="s">
        <v>38</v>
      </c>
      <c r="E107" t="s">
        <v>120</v>
      </c>
      <c r="F107" t="s">
        <v>40</v>
      </c>
      <c r="G107" s="16" t="s">
        <v>165</v>
      </c>
      <c r="H107" s="39">
        <v>216</v>
      </c>
      <c r="I107" t="s">
        <v>42</v>
      </c>
      <c r="J107" s="38" t="s">
        <v>83</v>
      </c>
      <c r="K107" t="s">
        <v>44</v>
      </c>
      <c r="L107" s="38" t="s">
        <v>70</v>
      </c>
      <c r="M107" t="s">
        <v>46</v>
      </c>
      <c r="N107" t="s">
        <v>47</v>
      </c>
      <c r="O107" s="40">
        <v>1</v>
      </c>
      <c r="P107" s="38" t="s">
        <v>48</v>
      </c>
      <c r="Q107" s="38">
        <f>IF(Vendas[[#This Row],[Unid.]]="BG 5 M",Vendas[[#This Row],[Qtde. ]]*25,IF(Vendas[[#This Row],[Unid.]]="BG2,5M",Vendas[[#This Row],[Qtde. ]]*12.5,Vendas[[#This Row],[Qtde. ]]))</f>
        <v>25</v>
      </c>
      <c r="R107" s="38" t="s">
        <v>49</v>
      </c>
      <c r="S107" s="38" t="s">
        <v>50</v>
      </c>
      <c r="T107" s="3">
        <v>10375</v>
      </c>
      <c r="U107" s="3">
        <v>10375</v>
      </c>
      <c r="V107" s="41">
        <v>10375</v>
      </c>
      <c r="W107" s="38" t="s">
        <v>122</v>
      </c>
      <c r="X107" t="s">
        <v>52</v>
      </c>
      <c r="Z107" t="s">
        <v>64</v>
      </c>
      <c r="AA107" s="16" t="s">
        <v>214</v>
      </c>
      <c r="AB107" s="42">
        <f>INDEX([1]!roteiros[Previsão de entrega],MATCH(Vendas[[#This Row],[Pedido]],[1]!roteiros[Pedido],0))</f>
        <v>45631</v>
      </c>
      <c r="AC107" s="42">
        <f>INDEX([1]!Finan[Vencimento - Vencimento orig],MATCH(Vendas[[#This Row],[Pedido]],[1]!Finan[Pedido],0))</f>
        <v>45627</v>
      </c>
      <c r="AD107" s="38" t="s">
        <v>55</v>
      </c>
      <c r="AE107" s="38"/>
    </row>
    <row r="108" spans="1:31" x14ac:dyDescent="0.3">
      <c r="A108" s="38" t="s">
        <v>35</v>
      </c>
      <c r="B108" s="38" t="s">
        <v>212</v>
      </c>
      <c r="C108" t="s">
        <v>213</v>
      </c>
      <c r="D108" t="s">
        <v>38</v>
      </c>
      <c r="E108" t="s">
        <v>120</v>
      </c>
      <c r="F108" t="s">
        <v>40</v>
      </c>
      <c r="G108" s="16" t="s">
        <v>165</v>
      </c>
      <c r="H108" s="39">
        <v>216</v>
      </c>
      <c r="I108" t="s">
        <v>42</v>
      </c>
      <c r="J108" s="38" t="s">
        <v>83</v>
      </c>
      <c r="K108" t="s">
        <v>44</v>
      </c>
      <c r="L108" s="38" t="s">
        <v>70</v>
      </c>
      <c r="M108" t="s">
        <v>46</v>
      </c>
      <c r="N108" t="s">
        <v>47</v>
      </c>
      <c r="O108" s="40">
        <v>4</v>
      </c>
      <c r="P108" s="38" t="s">
        <v>20</v>
      </c>
      <c r="Q108" s="38">
        <f>IF(Vendas[[#This Row],[Unid.]]="BG 5 M",Vendas[[#This Row],[Qtde. ]]*25,IF(Vendas[[#This Row],[Unid.]]="BG2,5M",Vendas[[#This Row],[Qtde. ]]*12.5,Vendas[[#This Row],[Qtde. ]]))</f>
        <v>4</v>
      </c>
      <c r="R108" s="38" t="s">
        <v>49</v>
      </c>
      <c r="S108" s="38" t="s">
        <v>50</v>
      </c>
      <c r="T108" s="3">
        <v>415</v>
      </c>
      <c r="U108" s="3">
        <v>415</v>
      </c>
      <c r="V108" s="41">
        <v>1660</v>
      </c>
      <c r="W108" s="38" t="s">
        <v>122</v>
      </c>
      <c r="X108" t="s">
        <v>52</v>
      </c>
      <c r="Z108" t="s">
        <v>64</v>
      </c>
      <c r="AA108" s="16" t="s">
        <v>214</v>
      </c>
      <c r="AB108" s="42">
        <f>INDEX([1]!roteiros[Previsão de entrega],MATCH(Vendas[[#This Row],[Pedido]],[1]!roteiros[Pedido],0))</f>
        <v>45631</v>
      </c>
      <c r="AC108" s="42">
        <f>INDEX([1]!Finan[Vencimento - Vencimento orig],MATCH(Vendas[[#This Row],[Pedido]],[1]!Finan[Pedido],0))</f>
        <v>45627</v>
      </c>
      <c r="AD108" s="38" t="s">
        <v>55</v>
      </c>
      <c r="AE108" s="38"/>
    </row>
    <row r="109" spans="1:31" x14ac:dyDescent="0.3">
      <c r="A109" s="38" t="s">
        <v>35</v>
      </c>
      <c r="B109" s="38" t="s">
        <v>212</v>
      </c>
      <c r="C109" t="s">
        <v>213</v>
      </c>
      <c r="D109" t="s">
        <v>38</v>
      </c>
      <c r="E109" t="s">
        <v>120</v>
      </c>
      <c r="F109" t="s">
        <v>40</v>
      </c>
      <c r="G109" s="16" t="s">
        <v>165</v>
      </c>
      <c r="H109" s="39">
        <v>216</v>
      </c>
      <c r="I109" t="s">
        <v>42</v>
      </c>
      <c r="J109" s="38" t="s">
        <v>83</v>
      </c>
      <c r="K109" t="s">
        <v>44</v>
      </c>
      <c r="L109" s="38" t="s">
        <v>61</v>
      </c>
      <c r="M109" t="s">
        <v>46</v>
      </c>
      <c r="N109" t="s">
        <v>47</v>
      </c>
      <c r="O109" s="40">
        <v>2</v>
      </c>
      <c r="P109" s="38" t="s">
        <v>48</v>
      </c>
      <c r="Q109" s="38">
        <f>IF(Vendas[[#This Row],[Unid.]]="BG 5 M",Vendas[[#This Row],[Qtde. ]]*25,IF(Vendas[[#This Row],[Unid.]]="BG2,5M",Vendas[[#This Row],[Qtde. ]]*12.5,Vendas[[#This Row],[Qtde. ]]))</f>
        <v>50</v>
      </c>
      <c r="R109" s="38" t="s">
        <v>49</v>
      </c>
      <c r="S109" s="38" t="s">
        <v>50</v>
      </c>
      <c r="T109" s="3">
        <v>11250</v>
      </c>
      <c r="U109" s="3">
        <v>11250</v>
      </c>
      <c r="V109" s="41">
        <v>22500</v>
      </c>
      <c r="W109" s="38" t="s">
        <v>122</v>
      </c>
      <c r="X109" t="s">
        <v>52</v>
      </c>
      <c r="Z109" t="s">
        <v>64</v>
      </c>
      <c r="AA109" s="16" t="s">
        <v>214</v>
      </c>
      <c r="AB109" s="42">
        <f>INDEX([1]!roteiros[Previsão de entrega],MATCH(Vendas[[#This Row],[Pedido]],[1]!roteiros[Pedido],0))</f>
        <v>45631</v>
      </c>
      <c r="AC109" s="42">
        <f>INDEX([1]!Finan[Vencimento - Vencimento orig],MATCH(Vendas[[#This Row],[Pedido]],[1]!Finan[Pedido],0))</f>
        <v>45627</v>
      </c>
      <c r="AD109" s="38" t="s">
        <v>55</v>
      </c>
      <c r="AE109" s="38"/>
    </row>
    <row r="110" spans="1:31" hidden="1" x14ac:dyDescent="0.3">
      <c r="A110" s="38" t="s">
        <v>35</v>
      </c>
      <c r="B110" s="38" t="s">
        <v>212</v>
      </c>
      <c r="C110" t="s">
        <v>213</v>
      </c>
      <c r="D110" t="s">
        <v>38</v>
      </c>
      <c r="E110" t="s">
        <v>120</v>
      </c>
      <c r="F110" t="s">
        <v>40</v>
      </c>
      <c r="G110" s="16" t="s">
        <v>141</v>
      </c>
      <c r="H110" s="39">
        <v>235</v>
      </c>
      <c r="I110" t="s">
        <v>42</v>
      </c>
      <c r="J110" s="38" t="s">
        <v>83</v>
      </c>
      <c r="K110" t="s">
        <v>44</v>
      </c>
      <c r="L110" s="38" t="s">
        <v>175</v>
      </c>
      <c r="M110" t="s">
        <v>46</v>
      </c>
      <c r="N110" t="s">
        <v>47</v>
      </c>
      <c r="O110" s="40">
        <v>3</v>
      </c>
      <c r="P110" s="38" t="s">
        <v>48</v>
      </c>
      <c r="Q110" s="38">
        <f>IF(Vendas[[#This Row],[Unid.]]="BG 5 M",Vendas[[#This Row],[Qtde. ]]*25,IF(Vendas[[#This Row],[Unid.]]="BG2,5M",Vendas[[#This Row],[Qtde. ]]*12.5,Vendas[[#This Row],[Qtde. ]]))</f>
        <v>75</v>
      </c>
      <c r="R110" s="38" t="s">
        <v>49</v>
      </c>
      <c r="S110" s="38" t="s">
        <v>50</v>
      </c>
      <c r="T110" s="3">
        <v>13375</v>
      </c>
      <c r="U110" s="3">
        <v>13375</v>
      </c>
      <c r="V110" s="41">
        <v>40125</v>
      </c>
      <c r="W110" s="38" t="s">
        <v>122</v>
      </c>
      <c r="X110" t="s">
        <v>52</v>
      </c>
      <c r="Z110" t="s">
        <v>64</v>
      </c>
      <c r="AA110" s="16" t="s">
        <v>86</v>
      </c>
      <c r="AB110" s="42">
        <v>45636</v>
      </c>
      <c r="AC110" s="42">
        <f>INDEX([1]!Finan[Vencimento - Vencimento orig],MATCH(Vendas[[#This Row],[Pedido]],[1]!Finan[Pedido],0))</f>
        <v>45627</v>
      </c>
      <c r="AD110" s="38" t="s">
        <v>55</v>
      </c>
      <c r="AE110" s="38"/>
    </row>
    <row r="111" spans="1:31" hidden="1" x14ac:dyDescent="0.3">
      <c r="A111" s="6" t="s">
        <v>35</v>
      </c>
      <c r="B111" s="6" t="s">
        <v>215</v>
      </c>
      <c r="C111" t="s">
        <v>216</v>
      </c>
      <c r="D111" t="s">
        <v>38</v>
      </c>
      <c r="E111" t="s">
        <v>91</v>
      </c>
      <c r="F111" t="s">
        <v>40</v>
      </c>
      <c r="G111" s="16" t="s">
        <v>217</v>
      </c>
      <c r="H111" s="20">
        <v>701</v>
      </c>
      <c r="I111" t="s">
        <v>42</v>
      </c>
      <c r="J111" s="6" t="s">
        <v>218</v>
      </c>
      <c r="K111" t="s">
        <v>44</v>
      </c>
      <c r="L111" s="6" t="s">
        <v>84</v>
      </c>
      <c r="M111" t="s">
        <v>46</v>
      </c>
      <c r="N111" t="s">
        <v>47</v>
      </c>
      <c r="O111" s="20">
        <v>3</v>
      </c>
      <c r="P111" s="6" t="s">
        <v>48</v>
      </c>
      <c r="Q111" s="6">
        <f>IF(Vendas[[#This Row],[Unid.]]="BG 5 M",Vendas[[#This Row],[Qtde. ]]*25,IF(Vendas[[#This Row],[Unid.]]="BG2,5M",Vendas[[#This Row],[Qtde. ]]*12.5,Vendas[[#This Row],[Qtde. ]]))</f>
        <v>75</v>
      </c>
      <c r="R111" s="6" t="s">
        <v>49</v>
      </c>
      <c r="S111" s="6" t="s">
        <v>50</v>
      </c>
      <c r="T111" s="3">
        <v>9050</v>
      </c>
      <c r="U111" s="3">
        <v>9050</v>
      </c>
      <c r="V111" s="21">
        <v>27150</v>
      </c>
      <c r="W111" s="6" t="s">
        <v>51</v>
      </c>
      <c r="X111" t="s">
        <v>63</v>
      </c>
      <c r="Z111" t="s">
        <v>64</v>
      </c>
      <c r="AA111" s="16" t="s">
        <v>86</v>
      </c>
      <c r="AB111" s="22">
        <f>INDEX([1]!roteiros[Previsão de entrega],MATCH(Vendas[[#This Row],[Pedido]],[1]!roteiros[Pedido],0))</f>
        <v>45662</v>
      </c>
      <c r="AC111" s="22">
        <f>INDEX([1]!Finan[Vencimento - Vencimento orig],MATCH(Vendas[[#This Row],[Pedido]],[1]!Finan[Pedido],0))</f>
        <v>45627</v>
      </c>
      <c r="AD111" s="6" t="s">
        <v>72</v>
      </c>
      <c r="AE111" s="6"/>
    </row>
    <row r="112" spans="1:31" hidden="1" x14ac:dyDescent="0.3">
      <c r="A112" s="6" t="s">
        <v>35</v>
      </c>
      <c r="B112" s="6" t="s">
        <v>215</v>
      </c>
      <c r="C112" t="s">
        <v>216</v>
      </c>
      <c r="D112" t="s">
        <v>38</v>
      </c>
      <c r="E112" t="s">
        <v>91</v>
      </c>
      <c r="F112" t="s">
        <v>40</v>
      </c>
      <c r="G112" s="16" t="s">
        <v>217</v>
      </c>
      <c r="H112" s="20">
        <v>701</v>
      </c>
      <c r="I112" t="s">
        <v>42</v>
      </c>
      <c r="J112" s="6" t="s">
        <v>218</v>
      </c>
      <c r="K112" t="s">
        <v>44</v>
      </c>
      <c r="L112" s="6" t="s">
        <v>84</v>
      </c>
      <c r="M112" t="s">
        <v>46</v>
      </c>
      <c r="N112" t="s">
        <v>47</v>
      </c>
      <c r="O112" s="20">
        <v>12</v>
      </c>
      <c r="P112" s="6" t="s">
        <v>20</v>
      </c>
      <c r="Q112" s="6">
        <f>IF(Vendas[[#This Row],[Unid.]]="BG 5 M",Vendas[[#This Row],[Qtde. ]]*25,IF(Vendas[[#This Row],[Unid.]]="BG2,5M",Vendas[[#This Row],[Qtde. ]]*12.5,Vendas[[#This Row],[Qtde. ]]))</f>
        <v>12</v>
      </c>
      <c r="R112" s="6" t="s">
        <v>49</v>
      </c>
      <c r="S112" s="6" t="s">
        <v>50</v>
      </c>
      <c r="T112" s="3">
        <v>362</v>
      </c>
      <c r="U112" s="3">
        <v>362</v>
      </c>
      <c r="V112" s="21">
        <v>4344</v>
      </c>
      <c r="W112" s="6" t="s">
        <v>51</v>
      </c>
      <c r="X112" t="s">
        <v>63</v>
      </c>
      <c r="Z112" t="s">
        <v>64</v>
      </c>
      <c r="AA112" s="16" t="s">
        <v>86</v>
      </c>
      <c r="AB112" s="22">
        <f>INDEX([1]!roteiros[Previsão de entrega],MATCH(Vendas[[#This Row],[Pedido]],[1]!roteiros[Pedido],0))</f>
        <v>45662</v>
      </c>
      <c r="AC112" s="22">
        <f>INDEX([1]!Finan[Vencimento - Vencimento orig],MATCH(Vendas[[#This Row],[Pedido]],[1]!Finan[Pedido],0))</f>
        <v>45627</v>
      </c>
      <c r="AD112" s="6" t="s">
        <v>72</v>
      </c>
      <c r="AE112" s="6"/>
    </row>
    <row r="113" spans="1:31" hidden="1" x14ac:dyDescent="0.3">
      <c r="A113" s="6" t="s">
        <v>35</v>
      </c>
      <c r="B113" s="6" t="s">
        <v>215</v>
      </c>
      <c r="C113" t="s">
        <v>216</v>
      </c>
      <c r="D113" t="s">
        <v>38</v>
      </c>
      <c r="E113" t="s">
        <v>91</v>
      </c>
      <c r="F113" t="s">
        <v>40</v>
      </c>
      <c r="G113" s="16" t="s">
        <v>217</v>
      </c>
      <c r="H113" s="20">
        <v>701</v>
      </c>
      <c r="I113" t="s">
        <v>42</v>
      </c>
      <c r="J113" s="6" t="s">
        <v>218</v>
      </c>
      <c r="K113" t="s">
        <v>44</v>
      </c>
      <c r="L113" s="6" t="s">
        <v>61</v>
      </c>
      <c r="M113" t="s">
        <v>46</v>
      </c>
      <c r="N113" t="s">
        <v>47</v>
      </c>
      <c r="O113" s="20">
        <v>3</v>
      </c>
      <c r="P113" s="6" t="s">
        <v>48</v>
      </c>
      <c r="Q113" s="6">
        <f>IF(Vendas[[#This Row],[Unid.]]="BG 5 M",Vendas[[#This Row],[Qtde. ]]*25,IF(Vendas[[#This Row],[Unid.]]="BG2,5M",Vendas[[#This Row],[Qtde. ]]*12.5,Vendas[[#This Row],[Qtde. ]]))</f>
        <v>75</v>
      </c>
      <c r="R113" s="6" t="s">
        <v>49</v>
      </c>
      <c r="S113" s="6" t="s">
        <v>50</v>
      </c>
      <c r="T113" s="3">
        <v>12250</v>
      </c>
      <c r="U113" s="3">
        <v>12250</v>
      </c>
      <c r="V113" s="21">
        <v>36750</v>
      </c>
      <c r="W113" s="6" t="s">
        <v>51</v>
      </c>
      <c r="X113" t="s">
        <v>63</v>
      </c>
      <c r="Z113" t="s">
        <v>64</v>
      </c>
      <c r="AA113" s="16" t="s">
        <v>86</v>
      </c>
      <c r="AB113" s="22">
        <f>INDEX([1]!roteiros[Previsão de entrega],MATCH(Vendas[[#This Row],[Pedido]],[1]!roteiros[Pedido],0))</f>
        <v>45662</v>
      </c>
      <c r="AC113" s="22">
        <f>INDEX([1]!Finan[Vencimento - Vencimento orig],MATCH(Vendas[[#This Row],[Pedido]],[1]!Finan[Pedido],0))</f>
        <v>45627</v>
      </c>
      <c r="AD113" s="6" t="s">
        <v>72</v>
      </c>
      <c r="AE113" s="6"/>
    </row>
    <row r="114" spans="1:31" hidden="1" x14ac:dyDescent="0.3">
      <c r="A114" s="6" t="s">
        <v>35</v>
      </c>
      <c r="B114" s="6" t="s">
        <v>215</v>
      </c>
      <c r="C114" t="s">
        <v>216</v>
      </c>
      <c r="D114" t="s">
        <v>38</v>
      </c>
      <c r="E114" t="s">
        <v>91</v>
      </c>
      <c r="F114" t="s">
        <v>40</v>
      </c>
      <c r="G114" s="16" t="s">
        <v>217</v>
      </c>
      <c r="H114" s="20">
        <v>701</v>
      </c>
      <c r="I114" t="s">
        <v>42</v>
      </c>
      <c r="J114" s="6" t="s">
        <v>218</v>
      </c>
      <c r="K114" t="s">
        <v>44</v>
      </c>
      <c r="L114" s="6" t="s">
        <v>61</v>
      </c>
      <c r="M114" t="s">
        <v>46</v>
      </c>
      <c r="N114" t="s">
        <v>47</v>
      </c>
      <c r="O114" s="20">
        <v>11</v>
      </c>
      <c r="P114" s="6" t="s">
        <v>20</v>
      </c>
      <c r="Q114" s="6">
        <f>IF(Vendas[[#This Row],[Unid.]]="BG 5 M",Vendas[[#This Row],[Qtde. ]]*25,IF(Vendas[[#This Row],[Unid.]]="BG2,5M",Vendas[[#This Row],[Qtde. ]]*12.5,Vendas[[#This Row],[Qtde. ]]))</f>
        <v>11</v>
      </c>
      <c r="R114" s="6" t="s">
        <v>49</v>
      </c>
      <c r="S114" s="6" t="s">
        <v>50</v>
      </c>
      <c r="T114" s="3">
        <v>490</v>
      </c>
      <c r="U114" s="3">
        <v>490</v>
      </c>
      <c r="V114" s="21">
        <v>5390</v>
      </c>
      <c r="W114" s="6" t="s">
        <v>51</v>
      </c>
      <c r="X114" t="s">
        <v>63</v>
      </c>
      <c r="Z114" t="s">
        <v>64</v>
      </c>
      <c r="AA114" s="16" t="s">
        <v>86</v>
      </c>
      <c r="AB114" s="22">
        <f>INDEX([1]!roteiros[Previsão de entrega],MATCH(Vendas[[#This Row],[Pedido]],[1]!roteiros[Pedido],0))</f>
        <v>45662</v>
      </c>
      <c r="AC114" s="22">
        <f>INDEX([1]!Finan[Vencimento - Vencimento orig],MATCH(Vendas[[#This Row],[Pedido]],[1]!Finan[Pedido],0))</f>
        <v>45627</v>
      </c>
      <c r="AD114" s="6" t="s">
        <v>72</v>
      </c>
      <c r="AE114" s="6"/>
    </row>
    <row r="115" spans="1:31" hidden="1" x14ac:dyDescent="0.3">
      <c r="A115" s="6" t="s">
        <v>35</v>
      </c>
      <c r="B115" s="6" t="s">
        <v>215</v>
      </c>
      <c r="C115" t="s">
        <v>216</v>
      </c>
      <c r="D115" t="s">
        <v>38</v>
      </c>
      <c r="E115" t="s">
        <v>91</v>
      </c>
      <c r="F115" t="s">
        <v>40</v>
      </c>
      <c r="G115" s="16" t="s">
        <v>217</v>
      </c>
      <c r="H115" s="20">
        <v>701</v>
      </c>
      <c r="I115" t="s">
        <v>42</v>
      </c>
      <c r="J115" s="6" t="s">
        <v>60</v>
      </c>
      <c r="K115" t="s">
        <v>44</v>
      </c>
      <c r="L115" s="6" t="s">
        <v>114</v>
      </c>
      <c r="M115" t="s">
        <v>46</v>
      </c>
      <c r="N115" t="s">
        <v>47</v>
      </c>
      <c r="O115" s="20">
        <v>2</v>
      </c>
      <c r="P115" s="6" t="s">
        <v>48</v>
      </c>
      <c r="Q115" s="6">
        <f>IF(Vendas[[#This Row],[Unid.]]="BG 5 M",Vendas[[#This Row],[Qtde. ]]*25,IF(Vendas[[#This Row],[Unid.]]="BG2,5M",Vendas[[#This Row],[Qtde. ]]*12.5,Vendas[[#This Row],[Qtde. ]]))</f>
        <v>50</v>
      </c>
      <c r="R115" s="6" t="s">
        <v>49</v>
      </c>
      <c r="S115" s="6" t="s">
        <v>50</v>
      </c>
      <c r="T115" s="3">
        <v>11000</v>
      </c>
      <c r="U115" s="3">
        <v>11000</v>
      </c>
      <c r="V115" s="21">
        <v>22000</v>
      </c>
      <c r="W115" s="6" t="s">
        <v>51</v>
      </c>
      <c r="X115" t="s">
        <v>63</v>
      </c>
      <c r="Z115" t="s">
        <v>64</v>
      </c>
      <c r="AA115" s="16" t="s">
        <v>86</v>
      </c>
      <c r="AB115" s="22">
        <f>INDEX([1]!roteiros[Previsão de entrega],MATCH(Vendas[[#This Row],[Pedido]],[1]!roteiros[Pedido],0))</f>
        <v>45662</v>
      </c>
      <c r="AC115" s="22">
        <f>INDEX([1]!Finan[Vencimento - Vencimento orig],MATCH(Vendas[[#This Row],[Pedido]],[1]!Finan[Pedido],0))</f>
        <v>45627</v>
      </c>
      <c r="AD115" s="6" t="s">
        <v>72</v>
      </c>
      <c r="AE115" s="6"/>
    </row>
    <row r="116" spans="1:31" hidden="1" x14ac:dyDescent="0.3">
      <c r="A116" s="6" t="s">
        <v>35</v>
      </c>
      <c r="B116" s="6" t="s">
        <v>215</v>
      </c>
      <c r="C116" t="s">
        <v>216</v>
      </c>
      <c r="D116" t="s">
        <v>38</v>
      </c>
      <c r="E116" t="s">
        <v>91</v>
      </c>
      <c r="F116" t="s">
        <v>40</v>
      </c>
      <c r="G116" s="16" t="s">
        <v>217</v>
      </c>
      <c r="H116" s="20">
        <v>701</v>
      </c>
      <c r="I116" t="s">
        <v>42</v>
      </c>
      <c r="J116" s="6" t="s">
        <v>60</v>
      </c>
      <c r="K116" t="s">
        <v>44</v>
      </c>
      <c r="L116" s="6" t="s">
        <v>114</v>
      </c>
      <c r="M116" t="s">
        <v>46</v>
      </c>
      <c r="N116" t="s">
        <v>47</v>
      </c>
      <c r="O116" s="20">
        <v>15</v>
      </c>
      <c r="P116" s="6" t="s">
        <v>20</v>
      </c>
      <c r="Q116" s="6">
        <f>IF(Vendas[[#This Row],[Unid.]]="BG 5 M",Vendas[[#This Row],[Qtde. ]]*25,IF(Vendas[[#This Row],[Unid.]]="BG2,5M",Vendas[[#This Row],[Qtde. ]]*12.5,Vendas[[#This Row],[Qtde. ]]))</f>
        <v>15</v>
      </c>
      <c r="R116" s="6" t="s">
        <v>49</v>
      </c>
      <c r="S116" s="6" t="s">
        <v>50</v>
      </c>
      <c r="T116" s="3">
        <v>440</v>
      </c>
      <c r="U116" s="3">
        <v>440</v>
      </c>
      <c r="V116" s="21">
        <v>6600</v>
      </c>
      <c r="W116" s="6" t="s">
        <v>51</v>
      </c>
      <c r="X116" t="s">
        <v>63</v>
      </c>
      <c r="Z116" t="s">
        <v>64</v>
      </c>
      <c r="AA116" s="16" t="s">
        <v>86</v>
      </c>
      <c r="AB116" s="22">
        <f>INDEX([1]!roteiros[Previsão de entrega],MATCH(Vendas[[#This Row],[Pedido]],[1]!roteiros[Pedido],0))</f>
        <v>45662</v>
      </c>
      <c r="AC116" s="22">
        <f>INDEX([1]!Finan[Vencimento - Vencimento orig],MATCH(Vendas[[#This Row],[Pedido]],[1]!Finan[Pedido],0))</f>
        <v>45627</v>
      </c>
      <c r="AD116" s="6" t="s">
        <v>72</v>
      </c>
      <c r="AE116" s="6"/>
    </row>
    <row r="117" spans="1:31" hidden="1" x14ac:dyDescent="0.3">
      <c r="A117" s="6" t="s">
        <v>35</v>
      </c>
      <c r="B117" s="6" t="s">
        <v>219</v>
      </c>
      <c r="C117" t="s">
        <v>220</v>
      </c>
      <c r="D117" t="s">
        <v>38</v>
      </c>
      <c r="E117" t="s">
        <v>221</v>
      </c>
      <c r="F117" t="s">
        <v>40</v>
      </c>
      <c r="G117" s="16" t="s">
        <v>222</v>
      </c>
      <c r="H117" s="20">
        <v>226</v>
      </c>
      <c r="I117" t="s">
        <v>42</v>
      </c>
      <c r="J117" s="6" t="s">
        <v>83</v>
      </c>
      <c r="K117" t="s">
        <v>44</v>
      </c>
      <c r="L117" s="6" t="s">
        <v>114</v>
      </c>
      <c r="M117" t="s">
        <v>46</v>
      </c>
      <c r="N117" t="s">
        <v>47</v>
      </c>
      <c r="O117" s="20">
        <v>3</v>
      </c>
      <c r="P117" s="6" t="s">
        <v>48</v>
      </c>
      <c r="Q117" s="6">
        <f>IF(Vendas[[#This Row],[Unid.]]="BG 5 M",Vendas[[#This Row],[Qtde. ]]*25,IF(Vendas[[#This Row],[Unid.]]="BG2,5M",Vendas[[#This Row],[Qtde. ]]*12.5,Vendas[[#This Row],[Qtde. ]]))</f>
        <v>75</v>
      </c>
      <c r="R117" s="6" t="s">
        <v>49</v>
      </c>
      <c r="S117" s="6" t="s">
        <v>50</v>
      </c>
      <c r="T117" s="3">
        <v>10050</v>
      </c>
      <c r="U117" s="3">
        <v>10050</v>
      </c>
      <c r="V117" s="21">
        <v>30150</v>
      </c>
      <c r="W117" s="6" t="s">
        <v>122</v>
      </c>
      <c r="X117" t="s">
        <v>63</v>
      </c>
      <c r="Z117" t="s">
        <v>64</v>
      </c>
      <c r="AA117" s="16" t="s">
        <v>223</v>
      </c>
      <c r="AB117" s="22">
        <f>INDEX([1]!roteiros[Previsão de entrega],MATCH(Vendas[[#This Row],[Pedido]],[1]!roteiros[Pedido],0))</f>
        <v>45636</v>
      </c>
      <c r="AC117" s="22">
        <f>INDEX([1]!Finan[Vencimento - Vencimento orig],MATCH(Vendas[[#This Row],[Pedido]],[1]!Finan[Pedido],0))</f>
        <v>45593</v>
      </c>
      <c r="AD117" s="6" t="s">
        <v>72</v>
      </c>
      <c r="AE117" s="6"/>
    </row>
    <row r="118" spans="1:31" hidden="1" x14ac:dyDescent="0.3">
      <c r="A118" s="6" t="s">
        <v>35</v>
      </c>
      <c r="B118" s="6" t="s">
        <v>219</v>
      </c>
      <c r="C118" t="s">
        <v>220</v>
      </c>
      <c r="D118" t="s">
        <v>38</v>
      </c>
      <c r="E118" t="s">
        <v>221</v>
      </c>
      <c r="F118" t="s">
        <v>40</v>
      </c>
      <c r="G118" s="16" t="s">
        <v>222</v>
      </c>
      <c r="H118" s="20">
        <v>226</v>
      </c>
      <c r="I118" t="s">
        <v>42</v>
      </c>
      <c r="J118" s="6" t="s">
        <v>83</v>
      </c>
      <c r="K118" t="s">
        <v>44</v>
      </c>
      <c r="L118" s="6" t="s">
        <v>114</v>
      </c>
      <c r="M118" t="s">
        <v>46</v>
      </c>
      <c r="N118" t="s">
        <v>47</v>
      </c>
      <c r="O118" s="20">
        <v>5</v>
      </c>
      <c r="P118" s="6" t="s">
        <v>20</v>
      </c>
      <c r="Q118" s="6">
        <f>IF(Vendas[[#This Row],[Unid.]]="BG 5 M",Vendas[[#This Row],[Qtde. ]]*25,IF(Vendas[[#This Row],[Unid.]]="BG2,5M",Vendas[[#This Row],[Qtde. ]]*12.5,Vendas[[#This Row],[Qtde. ]]))</f>
        <v>5</v>
      </c>
      <c r="R118" s="6" t="s">
        <v>49</v>
      </c>
      <c r="S118" s="6" t="s">
        <v>50</v>
      </c>
      <c r="T118" s="3">
        <v>402</v>
      </c>
      <c r="U118" s="3">
        <v>402</v>
      </c>
      <c r="V118" s="21">
        <v>2010</v>
      </c>
      <c r="W118" s="6" t="s">
        <v>122</v>
      </c>
      <c r="X118" t="s">
        <v>63</v>
      </c>
      <c r="Z118" t="s">
        <v>64</v>
      </c>
      <c r="AA118" s="16" t="s">
        <v>223</v>
      </c>
      <c r="AB118" s="22">
        <f>INDEX([1]!roteiros[Previsão de entrega],MATCH(Vendas[[#This Row],[Pedido]],[1]!roteiros[Pedido],0))</f>
        <v>45636</v>
      </c>
      <c r="AC118" s="22">
        <f>INDEX([1]!Finan[Vencimento - Vencimento orig],MATCH(Vendas[[#This Row],[Pedido]],[1]!Finan[Pedido],0))</f>
        <v>45593</v>
      </c>
      <c r="AD118" s="6" t="s">
        <v>72</v>
      </c>
      <c r="AE118" s="6"/>
    </row>
    <row r="119" spans="1:31" hidden="1" x14ac:dyDescent="0.3">
      <c r="A119" s="6" t="s">
        <v>35</v>
      </c>
      <c r="B119" s="6" t="s">
        <v>219</v>
      </c>
      <c r="C119" t="s">
        <v>220</v>
      </c>
      <c r="D119" t="s">
        <v>38</v>
      </c>
      <c r="E119" t="s">
        <v>221</v>
      </c>
      <c r="F119" t="s">
        <v>40</v>
      </c>
      <c r="G119" s="16" t="s">
        <v>222</v>
      </c>
      <c r="H119" s="20">
        <v>226</v>
      </c>
      <c r="I119" t="s">
        <v>42</v>
      </c>
      <c r="J119" s="6" t="s">
        <v>83</v>
      </c>
      <c r="K119" t="s">
        <v>44</v>
      </c>
      <c r="L119" s="6" t="s">
        <v>70</v>
      </c>
      <c r="M119" t="s">
        <v>46</v>
      </c>
      <c r="N119" t="s">
        <v>47</v>
      </c>
      <c r="O119" s="20">
        <v>1</v>
      </c>
      <c r="P119" s="6" t="s">
        <v>48</v>
      </c>
      <c r="Q119" s="6">
        <f>IF(Vendas[[#This Row],[Unid.]]="BG 5 M",Vendas[[#This Row],[Qtde. ]]*25,IF(Vendas[[#This Row],[Unid.]]="BG2,5M",Vendas[[#This Row],[Qtde. ]]*12.5,Vendas[[#This Row],[Qtde. ]]))</f>
        <v>25</v>
      </c>
      <c r="R119" s="6" t="s">
        <v>49</v>
      </c>
      <c r="S119" s="6" t="s">
        <v>50</v>
      </c>
      <c r="T119" s="3">
        <v>10500</v>
      </c>
      <c r="U119" s="3">
        <v>10500</v>
      </c>
      <c r="V119" s="21">
        <v>10500</v>
      </c>
      <c r="W119" s="6" t="s">
        <v>122</v>
      </c>
      <c r="X119" t="s">
        <v>63</v>
      </c>
      <c r="Z119" t="s">
        <v>64</v>
      </c>
      <c r="AA119" s="16" t="s">
        <v>223</v>
      </c>
      <c r="AB119" s="22">
        <f>INDEX([1]!roteiros[Previsão de entrega],MATCH(Vendas[[#This Row],[Pedido]],[1]!roteiros[Pedido],0))</f>
        <v>45636</v>
      </c>
      <c r="AC119" s="22">
        <f>INDEX([1]!Finan[Vencimento - Vencimento orig],MATCH(Vendas[[#This Row],[Pedido]],[1]!Finan[Pedido],0))</f>
        <v>45593</v>
      </c>
      <c r="AD119" s="6" t="s">
        <v>72</v>
      </c>
      <c r="AE119" s="6"/>
    </row>
    <row r="120" spans="1:31" hidden="1" x14ac:dyDescent="0.3">
      <c r="A120" s="6" t="s">
        <v>35</v>
      </c>
      <c r="B120" s="6" t="s">
        <v>219</v>
      </c>
      <c r="C120" t="s">
        <v>220</v>
      </c>
      <c r="D120" t="s">
        <v>38</v>
      </c>
      <c r="E120" t="s">
        <v>221</v>
      </c>
      <c r="F120" t="s">
        <v>40</v>
      </c>
      <c r="G120" s="16" t="s">
        <v>222</v>
      </c>
      <c r="H120" s="20">
        <v>226</v>
      </c>
      <c r="I120" t="s">
        <v>42</v>
      </c>
      <c r="J120" s="6" t="s">
        <v>83</v>
      </c>
      <c r="K120" t="s">
        <v>44</v>
      </c>
      <c r="L120" s="6" t="s">
        <v>70</v>
      </c>
      <c r="M120" t="s">
        <v>46</v>
      </c>
      <c r="N120" t="s">
        <v>47</v>
      </c>
      <c r="O120" s="20">
        <v>5</v>
      </c>
      <c r="P120" s="6" t="s">
        <v>20</v>
      </c>
      <c r="Q120" s="6">
        <f>IF(Vendas[[#This Row],[Unid.]]="BG 5 M",Vendas[[#This Row],[Qtde. ]]*25,IF(Vendas[[#This Row],[Unid.]]="BG2,5M",Vendas[[#This Row],[Qtde. ]]*12.5,Vendas[[#This Row],[Qtde. ]]))</f>
        <v>5</v>
      </c>
      <c r="R120" s="6" t="s">
        <v>49</v>
      </c>
      <c r="S120" s="6" t="s">
        <v>50</v>
      </c>
      <c r="T120" s="3">
        <v>420</v>
      </c>
      <c r="U120" s="3">
        <v>420</v>
      </c>
      <c r="V120" s="21">
        <v>2100</v>
      </c>
      <c r="W120" s="6" t="s">
        <v>122</v>
      </c>
      <c r="X120" t="s">
        <v>63</v>
      </c>
      <c r="Z120" t="s">
        <v>64</v>
      </c>
      <c r="AA120" s="16" t="s">
        <v>223</v>
      </c>
      <c r="AB120" s="22">
        <f>INDEX([1]!roteiros[Previsão de entrega],MATCH(Vendas[[#This Row],[Pedido]],[1]!roteiros[Pedido],0))</f>
        <v>45636</v>
      </c>
      <c r="AC120" s="22">
        <f>INDEX([1]!Finan[Vencimento - Vencimento orig],MATCH(Vendas[[#This Row],[Pedido]],[1]!Finan[Pedido],0))</f>
        <v>45593</v>
      </c>
      <c r="AD120" s="6" t="s">
        <v>72</v>
      </c>
      <c r="AE120" s="6"/>
    </row>
    <row r="121" spans="1:31" hidden="1" x14ac:dyDescent="0.3">
      <c r="A121" s="7" t="s">
        <v>35</v>
      </c>
      <c r="B121" s="7" t="s">
        <v>224</v>
      </c>
      <c r="C121" t="s">
        <v>225</v>
      </c>
      <c r="D121" t="s">
        <v>38</v>
      </c>
      <c r="E121" t="s">
        <v>96</v>
      </c>
      <c r="F121" t="s">
        <v>40</v>
      </c>
      <c r="G121" s="16" t="s">
        <v>226</v>
      </c>
      <c r="H121" s="17">
        <v>303</v>
      </c>
      <c r="I121" t="s">
        <v>42</v>
      </c>
      <c r="J121" s="7" t="s">
        <v>43</v>
      </c>
      <c r="K121" t="s">
        <v>44</v>
      </c>
      <c r="L121" s="7" t="s">
        <v>175</v>
      </c>
      <c r="M121" t="s">
        <v>46</v>
      </c>
      <c r="N121" t="s">
        <v>47</v>
      </c>
      <c r="O121" s="17">
        <v>21</v>
      </c>
      <c r="P121" s="7" t="s">
        <v>48</v>
      </c>
      <c r="Q121" s="7">
        <f>IF(Vendas[[#This Row],[Unid.]]="BG 5 M",Vendas[[#This Row],[Qtde. ]]*25,IF(Vendas[[#This Row],[Unid.]]="BG2,5M",Vendas[[#This Row],[Qtde. ]]*12.5,Vendas[[#This Row],[Qtde. ]]))</f>
        <v>525</v>
      </c>
      <c r="R121" s="7" t="s">
        <v>49</v>
      </c>
      <c r="S121" s="7" t="s">
        <v>50</v>
      </c>
      <c r="T121" s="3">
        <v>13375</v>
      </c>
      <c r="U121" s="3">
        <v>13375</v>
      </c>
      <c r="V121" s="18">
        <v>280875</v>
      </c>
      <c r="W121" s="7" t="s">
        <v>62</v>
      </c>
      <c r="X121" t="s">
        <v>63</v>
      </c>
      <c r="Z121" t="s">
        <v>64</v>
      </c>
      <c r="AA121" s="16" t="s">
        <v>54</v>
      </c>
      <c r="AB121" s="19">
        <f>INDEX([1]!roteiros[Previsão de entrega],MATCH(Vendas[[#This Row],[Pedido]],[1]!roteiros[Pedido],0))</f>
        <v>45634</v>
      </c>
      <c r="AC121" s="19">
        <f>INDEX([1]!Finan[Vencimento - Vencimento orig],MATCH(Vendas[[#This Row],[Pedido]],[1]!Finan[Pedido],0))</f>
        <v>45636</v>
      </c>
      <c r="AD121" s="7" t="s">
        <v>55</v>
      </c>
      <c r="AE121" s="7"/>
    </row>
    <row r="122" spans="1:31" hidden="1" x14ac:dyDescent="0.3">
      <c r="A122" s="7" t="s">
        <v>35</v>
      </c>
      <c r="B122" s="7" t="s">
        <v>224</v>
      </c>
      <c r="C122" t="s">
        <v>225</v>
      </c>
      <c r="D122" t="s">
        <v>38</v>
      </c>
      <c r="E122" t="s">
        <v>96</v>
      </c>
      <c r="F122" t="s">
        <v>40</v>
      </c>
      <c r="G122" s="16" t="s">
        <v>226</v>
      </c>
      <c r="H122" s="17">
        <v>303</v>
      </c>
      <c r="I122" t="s">
        <v>42</v>
      </c>
      <c r="J122" s="7" t="s">
        <v>43</v>
      </c>
      <c r="K122" t="s">
        <v>44</v>
      </c>
      <c r="L122" s="7" t="s">
        <v>61</v>
      </c>
      <c r="M122" t="s">
        <v>46</v>
      </c>
      <c r="N122" t="s">
        <v>47</v>
      </c>
      <c r="O122" s="17">
        <v>4</v>
      </c>
      <c r="P122" s="7" t="s">
        <v>48</v>
      </c>
      <c r="Q122" s="7">
        <f>IF(Vendas[[#This Row],[Unid.]]="BG 5 M",Vendas[[#This Row],[Qtde. ]]*25,IF(Vendas[[#This Row],[Unid.]]="BG2,5M",Vendas[[#This Row],[Qtde. ]]*12.5,Vendas[[#This Row],[Qtde. ]]))</f>
        <v>100</v>
      </c>
      <c r="R122" s="7" t="s">
        <v>49</v>
      </c>
      <c r="S122" s="7" t="s">
        <v>50</v>
      </c>
      <c r="T122" s="3">
        <v>11000</v>
      </c>
      <c r="U122" s="3">
        <v>11000</v>
      </c>
      <c r="V122" s="18">
        <v>44000</v>
      </c>
      <c r="W122" s="7" t="s">
        <v>62</v>
      </c>
      <c r="X122" t="s">
        <v>63</v>
      </c>
      <c r="Z122" t="s">
        <v>64</v>
      </c>
      <c r="AA122" s="16" t="s">
        <v>54</v>
      </c>
      <c r="AB122" s="19">
        <f>INDEX([1]!roteiros[Previsão de entrega],MATCH(Vendas[[#This Row],[Pedido]],[1]!roteiros[Pedido],0))</f>
        <v>45634</v>
      </c>
      <c r="AC122" s="19">
        <f>INDEX([1]!Finan[Vencimento - Vencimento orig],MATCH(Vendas[[#This Row],[Pedido]],[1]!Finan[Pedido],0))</f>
        <v>45636</v>
      </c>
      <c r="AD122" s="7" t="s">
        <v>55</v>
      </c>
      <c r="AE122" s="7"/>
    </row>
    <row r="123" spans="1:31" hidden="1" x14ac:dyDescent="0.3">
      <c r="A123" s="7" t="s">
        <v>35</v>
      </c>
      <c r="B123" s="7" t="s">
        <v>227</v>
      </c>
      <c r="C123" t="s">
        <v>228</v>
      </c>
      <c r="D123" t="s">
        <v>229</v>
      </c>
      <c r="E123" t="s">
        <v>111</v>
      </c>
      <c r="F123" t="s">
        <v>40</v>
      </c>
      <c r="G123" s="16" t="s">
        <v>230</v>
      </c>
      <c r="H123" s="17">
        <v>706</v>
      </c>
      <c r="I123" t="s">
        <v>42</v>
      </c>
      <c r="J123" s="7" t="s">
        <v>60</v>
      </c>
      <c r="K123" t="s">
        <v>44</v>
      </c>
      <c r="L123" s="7" t="s">
        <v>84</v>
      </c>
      <c r="M123" t="s">
        <v>46</v>
      </c>
      <c r="N123" t="s">
        <v>231</v>
      </c>
      <c r="O123" s="17">
        <v>3</v>
      </c>
      <c r="P123" s="7" t="s">
        <v>48</v>
      </c>
      <c r="Q123" s="7">
        <f>IF(Vendas[[#This Row],[Unid.]]="BG 5 M",Vendas[[#This Row],[Qtde. ]]*25,IF(Vendas[[#This Row],[Unid.]]="BG2,5M",Vendas[[#This Row],[Qtde. ]]*12.5,Vendas[[#This Row],[Qtde. ]]))</f>
        <v>75</v>
      </c>
      <c r="R123" s="7" t="s">
        <v>49</v>
      </c>
      <c r="S123" s="7" t="s">
        <v>50</v>
      </c>
      <c r="T123" s="3">
        <v>9375</v>
      </c>
      <c r="U123" s="3">
        <v>9375</v>
      </c>
      <c r="V123" s="18">
        <v>28125</v>
      </c>
      <c r="W123" s="7" t="s">
        <v>51</v>
      </c>
      <c r="X123" t="s">
        <v>63</v>
      </c>
      <c r="Z123" t="s">
        <v>53</v>
      </c>
      <c r="AA123" s="16" t="s">
        <v>232</v>
      </c>
      <c r="AB123" s="19">
        <f>INDEX([1]!roteiros[Previsão de entrega],MATCH(Vendas[[#This Row],[Pedido]],[1]!roteiros[Pedido],0))</f>
        <v>45646</v>
      </c>
      <c r="AC123" s="19">
        <f>INDEX([1]!Finan[Vencimento - Vencimento orig],MATCH(Vendas[[#This Row],[Pedido]],[1]!Finan[Pedido],0))</f>
        <v>45931</v>
      </c>
      <c r="AD123" s="7" t="s">
        <v>55</v>
      </c>
      <c r="AE123" s="7"/>
    </row>
    <row r="124" spans="1:31" hidden="1" x14ac:dyDescent="0.3">
      <c r="A124" s="7" t="s">
        <v>35</v>
      </c>
      <c r="B124" s="7" t="s">
        <v>227</v>
      </c>
      <c r="C124" t="s">
        <v>228</v>
      </c>
      <c r="D124" t="s">
        <v>229</v>
      </c>
      <c r="E124" t="s">
        <v>111</v>
      </c>
      <c r="F124" t="s">
        <v>40</v>
      </c>
      <c r="G124" s="16" t="s">
        <v>230</v>
      </c>
      <c r="H124" s="17">
        <v>706</v>
      </c>
      <c r="I124" t="s">
        <v>42</v>
      </c>
      <c r="J124" s="7" t="s">
        <v>60</v>
      </c>
      <c r="K124" t="s">
        <v>44</v>
      </c>
      <c r="L124" s="7" t="s">
        <v>84</v>
      </c>
      <c r="M124" t="s">
        <v>46</v>
      </c>
      <c r="N124" t="s">
        <v>231</v>
      </c>
      <c r="O124" s="17">
        <v>14</v>
      </c>
      <c r="P124" s="7" t="s">
        <v>20</v>
      </c>
      <c r="Q124" s="7">
        <f>IF(Vendas[[#This Row],[Unid.]]="BG 5 M",Vendas[[#This Row],[Qtde. ]]*25,IF(Vendas[[#This Row],[Unid.]]="BG2,5M",Vendas[[#This Row],[Qtde. ]]*12.5,Vendas[[#This Row],[Qtde. ]]))</f>
        <v>14</v>
      </c>
      <c r="R124" s="7" t="s">
        <v>49</v>
      </c>
      <c r="S124" s="7" t="s">
        <v>50</v>
      </c>
      <c r="T124" s="3">
        <v>375</v>
      </c>
      <c r="U124" s="3">
        <v>375</v>
      </c>
      <c r="V124" s="18">
        <v>5250</v>
      </c>
      <c r="W124" s="7" t="s">
        <v>51</v>
      </c>
      <c r="X124" t="s">
        <v>63</v>
      </c>
      <c r="Z124" t="s">
        <v>53</v>
      </c>
      <c r="AA124" s="16" t="s">
        <v>232</v>
      </c>
      <c r="AB124" s="19">
        <f>INDEX([1]!roteiros[Previsão de entrega],MATCH(Vendas[[#This Row],[Pedido]],[1]!roteiros[Pedido],0))</f>
        <v>45646</v>
      </c>
      <c r="AC124" s="19">
        <f>INDEX([1]!Finan[Vencimento - Vencimento orig],MATCH(Vendas[[#This Row],[Pedido]],[1]!Finan[Pedido],0))</f>
        <v>45931</v>
      </c>
      <c r="AD124" s="7" t="s">
        <v>55</v>
      </c>
      <c r="AE124" s="7"/>
    </row>
    <row r="125" spans="1:31" hidden="1" x14ac:dyDescent="0.3">
      <c r="A125" s="7" t="s">
        <v>35</v>
      </c>
      <c r="B125" s="7" t="s">
        <v>233</v>
      </c>
      <c r="C125" t="s">
        <v>234</v>
      </c>
      <c r="D125" t="s">
        <v>38</v>
      </c>
      <c r="E125" t="s">
        <v>235</v>
      </c>
      <c r="F125" t="s">
        <v>40</v>
      </c>
      <c r="G125" s="16" t="s">
        <v>217</v>
      </c>
      <c r="H125" s="17">
        <v>205</v>
      </c>
      <c r="I125" t="s">
        <v>127</v>
      </c>
      <c r="J125" s="7" t="s">
        <v>60</v>
      </c>
      <c r="K125" t="s">
        <v>44</v>
      </c>
      <c r="L125" s="7" t="s">
        <v>114</v>
      </c>
      <c r="M125" t="s">
        <v>46</v>
      </c>
      <c r="N125" t="s">
        <v>47</v>
      </c>
      <c r="O125" s="17">
        <v>8</v>
      </c>
      <c r="P125" s="7" t="s">
        <v>48</v>
      </c>
      <c r="Q125" s="7">
        <f>IF(Vendas[[#This Row],[Unid.]]="BG 5 M",Vendas[[#This Row],[Qtde. ]]*25,IF(Vendas[[#This Row],[Unid.]]="BG2,5M",Vendas[[#This Row],[Qtde. ]]*12.5,Vendas[[#This Row],[Qtde. ]]))</f>
        <v>200</v>
      </c>
      <c r="R125" s="7" t="s">
        <v>49</v>
      </c>
      <c r="S125" s="7" t="s">
        <v>50</v>
      </c>
      <c r="T125" s="3">
        <v>10568.25</v>
      </c>
      <c r="U125" s="3">
        <v>10568.25</v>
      </c>
      <c r="V125" s="18">
        <v>84546</v>
      </c>
      <c r="W125" s="7" t="s">
        <v>122</v>
      </c>
      <c r="X125" t="s">
        <v>63</v>
      </c>
      <c r="Z125" t="s">
        <v>64</v>
      </c>
      <c r="AA125" s="16" t="s">
        <v>236</v>
      </c>
      <c r="AB125" s="19">
        <f>INDEX([1]!roteiros[Previsão de entrega],MATCH(Vendas[[#This Row],[Pedido]],[1]!roteiros[Pedido],0))</f>
        <v>45646</v>
      </c>
      <c r="AC125" s="19">
        <f>INDEX([1]!Finan[Vencimento - Vencimento orig],MATCH(Vendas[[#This Row],[Pedido]],[1]!Finan[Pedido],0))</f>
        <v>45627</v>
      </c>
      <c r="AD125" s="7" t="s">
        <v>55</v>
      </c>
      <c r="AE125" s="7"/>
    </row>
    <row r="126" spans="1:31" hidden="1" x14ac:dyDescent="0.3">
      <c r="A126" s="7" t="s">
        <v>35</v>
      </c>
      <c r="B126" s="7" t="s">
        <v>233</v>
      </c>
      <c r="C126" t="s">
        <v>234</v>
      </c>
      <c r="D126" t="s">
        <v>38</v>
      </c>
      <c r="E126" t="s">
        <v>235</v>
      </c>
      <c r="F126" t="s">
        <v>40</v>
      </c>
      <c r="G126" s="16" t="s">
        <v>217</v>
      </c>
      <c r="H126" s="17">
        <v>205</v>
      </c>
      <c r="I126" t="s">
        <v>127</v>
      </c>
      <c r="J126" s="7" t="s">
        <v>60</v>
      </c>
      <c r="K126" t="s">
        <v>44</v>
      </c>
      <c r="L126" s="7" t="s">
        <v>175</v>
      </c>
      <c r="M126" t="s">
        <v>46</v>
      </c>
      <c r="N126" t="s">
        <v>47</v>
      </c>
      <c r="O126" s="17">
        <v>6</v>
      </c>
      <c r="P126" s="7" t="s">
        <v>48</v>
      </c>
      <c r="Q126" s="7">
        <f>IF(Vendas[[#This Row],[Unid.]]="BG 5 M",Vendas[[#This Row],[Qtde. ]]*25,IF(Vendas[[#This Row],[Unid.]]="BG2,5M",Vendas[[#This Row],[Qtde. ]]*12.5,Vendas[[#This Row],[Qtde. ]]))</f>
        <v>150</v>
      </c>
      <c r="R126" s="7" t="s">
        <v>49</v>
      </c>
      <c r="S126" s="7" t="s">
        <v>50</v>
      </c>
      <c r="T126" s="3">
        <v>14466.5</v>
      </c>
      <c r="U126" s="3">
        <v>14466.5</v>
      </c>
      <c r="V126" s="18">
        <v>86799</v>
      </c>
      <c r="W126" s="7" t="s">
        <v>122</v>
      </c>
      <c r="X126" t="s">
        <v>63</v>
      </c>
      <c r="Z126" t="s">
        <v>64</v>
      </c>
      <c r="AA126" s="16" t="s">
        <v>236</v>
      </c>
      <c r="AB126" s="19">
        <f>INDEX([1]!roteiros[Previsão de entrega],MATCH(Vendas[[#This Row],[Pedido]],[1]!roteiros[Pedido],0))</f>
        <v>45646</v>
      </c>
      <c r="AC126" s="19">
        <f>INDEX([1]!Finan[Vencimento - Vencimento orig],MATCH(Vendas[[#This Row],[Pedido]],[1]!Finan[Pedido],0))</f>
        <v>45627</v>
      </c>
      <c r="AD126" s="7" t="s">
        <v>55</v>
      </c>
      <c r="AE126" s="7"/>
    </row>
    <row r="127" spans="1:31" hidden="1" x14ac:dyDescent="0.3">
      <c r="A127" s="7" t="s">
        <v>35</v>
      </c>
      <c r="B127" s="7" t="s">
        <v>233</v>
      </c>
      <c r="C127" t="s">
        <v>234</v>
      </c>
      <c r="D127" t="s">
        <v>38</v>
      </c>
      <c r="E127" t="s">
        <v>235</v>
      </c>
      <c r="F127" t="s">
        <v>40</v>
      </c>
      <c r="G127" s="16" t="s">
        <v>217</v>
      </c>
      <c r="H127" s="17">
        <v>205</v>
      </c>
      <c r="I127" t="s">
        <v>127</v>
      </c>
      <c r="J127" s="7" t="s">
        <v>60</v>
      </c>
      <c r="K127" t="s">
        <v>44</v>
      </c>
      <c r="L127" s="7" t="s">
        <v>45</v>
      </c>
      <c r="M127" t="s">
        <v>46</v>
      </c>
      <c r="N127" t="s">
        <v>47</v>
      </c>
      <c r="O127" s="17">
        <v>8</v>
      </c>
      <c r="P127" s="7" t="s">
        <v>48</v>
      </c>
      <c r="Q127" s="7">
        <f>IF(Vendas[[#This Row],[Unid.]]="BG 5 M",Vendas[[#This Row],[Qtde. ]]*25,IF(Vendas[[#This Row],[Unid.]]="BG2,5M",Vendas[[#This Row],[Qtde. ]]*12.5,Vendas[[#This Row],[Qtde. ]]))</f>
        <v>200</v>
      </c>
      <c r="R127" s="7" t="s">
        <v>49</v>
      </c>
      <c r="S127" s="7" t="s">
        <v>50</v>
      </c>
      <c r="T127" s="3">
        <v>14466.5</v>
      </c>
      <c r="U127" s="3">
        <v>14466.5</v>
      </c>
      <c r="V127" s="18">
        <v>115732</v>
      </c>
      <c r="W127" s="7" t="s">
        <v>122</v>
      </c>
      <c r="X127" t="s">
        <v>63</v>
      </c>
      <c r="Z127" t="s">
        <v>64</v>
      </c>
      <c r="AA127" s="16" t="s">
        <v>236</v>
      </c>
      <c r="AB127" s="19">
        <f>INDEX([1]!roteiros[Previsão de entrega],MATCH(Vendas[[#This Row],[Pedido]],[1]!roteiros[Pedido],0))</f>
        <v>45646</v>
      </c>
      <c r="AC127" s="19">
        <f>INDEX([1]!Finan[Vencimento - Vencimento orig],MATCH(Vendas[[#This Row],[Pedido]],[1]!Finan[Pedido],0))</f>
        <v>45627</v>
      </c>
      <c r="AD127" s="7" t="s">
        <v>55</v>
      </c>
      <c r="AE127" s="7"/>
    </row>
    <row r="128" spans="1:31" hidden="1" x14ac:dyDescent="0.3">
      <c r="A128" s="7" t="s">
        <v>35</v>
      </c>
      <c r="B128" s="7" t="s">
        <v>233</v>
      </c>
      <c r="C128" t="s">
        <v>234</v>
      </c>
      <c r="D128" t="s">
        <v>38</v>
      </c>
      <c r="E128" t="s">
        <v>235</v>
      </c>
      <c r="F128" t="s">
        <v>40</v>
      </c>
      <c r="G128" s="16" t="s">
        <v>217</v>
      </c>
      <c r="H128" s="17">
        <v>205</v>
      </c>
      <c r="I128" t="s">
        <v>127</v>
      </c>
      <c r="J128" s="7" t="s">
        <v>60</v>
      </c>
      <c r="K128" t="s">
        <v>44</v>
      </c>
      <c r="L128" s="7" t="s">
        <v>106</v>
      </c>
      <c r="M128" t="s">
        <v>46</v>
      </c>
      <c r="N128" t="s">
        <v>47</v>
      </c>
      <c r="O128" s="17">
        <v>1</v>
      </c>
      <c r="P128" s="7" t="s">
        <v>48</v>
      </c>
      <c r="Q128" s="7">
        <f>IF(Vendas[[#This Row],[Unid.]]="BG 5 M",Vendas[[#This Row],[Qtde. ]]*25,IF(Vendas[[#This Row],[Unid.]]="BG2,5M",Vendas[[#This Row],[Qtde. ]]*12.5,Vendas[[#This Row],[Qtde. ]]))</f>
        <v>25</v>
      </c>
      <c r="R128" s="7" t="s">
        <v>49</v>
      </c>
      <c r="S128" s="7" t="s">
        <v>50</v>
      </c>
      <c r="T128" s="3">
        <v>7039</v>
      </c>
      <c r="U128" s="3">
        <v>7039</v>
      </c>
      <c r="V128" s="18">
        <v>7039</v>
      </c>
      <c r="W128" s="7" t="s">
        <v>122</v>
      </c>
      <c r="X128" t="s">
        <v>63</v>
      </c>
      <c r="Z128" t="s">
        <v>64</v>
      </c>
      <c r="AA128" s="16" t="s">
        <v>236</v>
      </c>
      <c r="AB128" s="19">
        <f>INDEX([1]!roteiros[Previsão de entrega],MATCH(Vendas[[#This Row],[Pedido]],[1]!roteiros[Pedido],0))</f>
        <v>45646</v>
      </c>
      <c r="AC128" s="19">
        <f>INDEX([1]!Finan[Vencimento - Vencimento orig],MATCH(Vendas[[#This Row],[Pedido]],[1]!Finan[Pedido],0))</f>
        <v>45627</v>
      </c>
      <c r="AD128" s="7" t="s">
        <v>55</v>
      </c>
      <c r="AE128" s="7"/>
    </row>
    <row r="129" spans="1:31" hidden="1" x14ac:dyDescent="0.3">
      <c r="A129" s="7" t="s">
        <v>35</v>
      </c>
      <c r="B129" s="7" t="s">
        <v>233</v>
      </c>
      <c r="C129" t="s">
        <v>234</v>
      </c>
      <c r="D129" t="s">
        <v>38</v>
      </c>
      <c r="E129" t="s">
        <v>235</v>
      </c>
      <c r="F129" t="s">
        <v>40</v>
      </c>
      <c r="G129" s="16" t="s">
        <v>217</v>
      </c>
      <c r="H129" s="17">
        <v>205</v>
      </c>
      <c r="I129" t="s">
        <v>127</v>
      </c>
      <c r="J129" s="7" t="s">
        <v>60</v>
      </c>
      <c r="K129" t="s">
        <v>44</v>
      </c>
      <c r="L129" s="7" t="s">
        <v>70</v>
      </c>
      <c r="M129" t="s">
        <v>46</v>
      </c>
      <c r="N129" t="s">
        <v>47</v>
      </c>
      <c r="O129" s="17">
        <v>4</v>
      </c>
      <c r="P129" s="7" t="s">
        <v>48</v>
      </c>
      <c r="Q129" s="7">
        <f>IF(Vendas[[#This Row],[Unid.]]="BG 5 M",Vendas[[#This Row],[Qtde. ]]*25,IF(Vendas[[#This Row],[Unid.]]="BG2,5M",Vendas[[#This Row],[Qtde. ]]*12.5,Vendas[[#This Row],[Qtde. ]]))</f>
        <v>100</v>
      </c>
      <c r="R129" s="7" t="s">
        <v>49</v>
      </c>
      <c r="S129" s="7" t="s">
        <v>50</v>
      </c>
      <c r="T129" s="3">
        <v>11088.25</v>
      </c>
      <c r="U129" s="3">
        <v>11088.25</v>
      </c>
      <c r="V129" s="18">
        <v>44353</v>
      </c>
      <c r="W129" s="7" t="s">
        <v>122</v>
      </c>
      <c r="X129" t="s">
        <v>63</v>
      </c>
      <c r="Z129" t="s">
        <v>64</v>
      </c>
      <c r="AA129" s="16" t="s">
        <v>236</v>
      </c>
      <c r="AB129" s="19">
        <f>INDEX([1]!roteiros[Previsão de entrega],MATCH(Vendas[[#This Row],[Pedido]],[1]!roteiros[Pedido],0))</f>
        <v>45646</v>
      </c>
      <c r="AC129" s="19">
        <f>INDEX([1]!Finan[Vencimento - Vencimento orig],MATCH(Vendas[[#This Row],[Pedido]],[1]!Finan[Pedido],0))</f>
        <v>45627</v>
      </c>
      <c r="AD129" s="7" t="s">
        <v>55</v>
      </c>
      <c r="AE129" s="7"/>
    </row>
    <row r="130" spans="1:31" hidden="1" x14ac:dyDescent="0.3">
      <c r="A130" s="7" t="s">
        <v>35</v>
      </c>
      <c r="B130" s="7" t="s">
        <v>233</v>
      </c>
      <c r="C130" t="s">
        <v>234</v>
      </c>
      <c r="D130" t="s">
        <v>38</v>
      </c>
      <c r="E130" t="s">
        <v>235</v>
      </c>
      <c r="F130" t="s">
        <v>40</v>
      </c>
      <c r="G130" s="16" t="s">
        <v>217</v>
      </c>
      <c r="H130" s="17">
        <v>205</v>
      </c>
      <c r="I130" t="s">
        <v>127</v>
      </c>
      <c r="J130" s="7" t="s">
        <v>60</v>
      </c>
      <c r="K130" t="s">
        <v>44</v>
      </c>
      <c r="L130" s="7" t="s">
        <v>61</v>
      </c>
      <c r="M130" t="s">
        <v>46</v>
      </c>
      <c r="N130" t="s">
        <v>47</v>
      </c>
      <c r="O130" s="17">
        <v>5</v>
      </c>
      <c r="P130" s="7" t="s">
        <v>48</v>
      </c>
      <c r="Q130" s="7">
        <f>IF(Vendas[[#This Row],[Unid.]]="BG 5 M",Vendas[[#This Row],[Qtde. ]]*25,IF(Vendas[[#This Row],[Unid.]]="BG2,5M",Vendas[[#This Row],[Qtde. ]]*12.5,Vendas[[#This Row],[Qtde. ]]))</f>
        <v>125</v>
      </c>
      <c r="R130" s="7" t="s">
        <v>49</v>
      </c>
      <c r="S130" s="7" t="s">
        <v>50</v>
      </c>
      <c r="T130" s="3">
        <v>11943.75</v>
      </c>
      <c r="U130" s="3">
        <v>11943.75</v>
      </c>
      <c r="V130" s="18">
        <v>59718.75</v>
      </c>
      <c r="W130" s="7" t="s">
        <v>122</v>
      </c>
      <c r="X130" t="s">
        <v>63</v>
      </c>
      <c r="Z130" t="s">
        <v>64</v>
      </c>
      <c r="AA130" s="16" t="s">
        <v>236</v>
      </c>
      <c r="AB130" s="19">
        <f>INDEX([1]!roteiros[Previsão de entrega],MATCH(Vendas[[#This Row],[Pedido]],[1]!roteiros[Pedido],0))</f>
        <v>45646</v>
      </c>
      <c r="AC130" s="19">
        <f>INDEX([1]!Finan[Vencimento - Vencimento orig],MATCH(Vendas[[#This Row],[Pedido]],[1]!Finan[Pedido],0))</f>
        <v>45627</v>
      </c>
      <c r="AD130" s="7" t="s">
        <v>55</v>
      </c>
      <c r="AE130" s="7"/>
    </row>
    <row r="131" spans="1:31" hidden="1" x14ac:dyDescent="0.3">
      <c r="A131" s="6" t="s">
        <v>35</v>
      </c>
      <c r="B131" s="6" t="s">
        <v>237</v>
      </c>
      <c r="C131" t="s">
        <v>238</v>
      </c>
      <c r="D131" t="s">
        <v>78</v>
      </c>
      <c r="E131" t="s">
        <v>91</v>
      </c>
      <c r="F131" t="s">
        <v>40</v>
      </c>
      <c r="G131" s="16" t="s">
        <v>239</v>
      </c>
      <c r="H131" s="20">
        <v>703</v>
      </c>
      <c r="I131" t="s">
        <v>240</v>
      </c>
      <c r="J131" s="6" t="s">
        <v>60</v>
      </c>
      <c r="K131" t="s">
        <v>44</v>
      </c>
      <c r="L131" s="6" t="s">
        <v>61</v>
      </c>
      <c r="M131" t="s">
        <v>46</v>
      </c>
      <c r="N131" t="s">
        <v>47</v>
      </c>
      <c r="O131" s="20">
        <v>1</v>
      </c>
      <c r="P131" s="6" t="s">
        <v>48</v>
      </c>
      <c r="Q131" s="6">
        <f>IF(Vendas[[#This Row],[Unid.]]="BG 5 M",Vendas[[#This Row],[Qtde. ]]*25,IF(Vendas[[#This Row],[Unid.]]="BG2,5M",Vendas[[#This Row],[Qtde. ]]*12.5,Vendas[[#This Row],[Qtde. ]]))</f>
        <v>25</v>
      </c>
      <c r="R131" s="6" t="s">
        <v>49</v>
      </c>
      <c r="S131" s="6" t="s">
        <v>50</v>
      </c>
      <c r="T131" s="3">
        <v>12125</v>
      </c>
      <c r="U131" s="3">
        <v>12125</v>
      </c>
      <c r="V131" s="21">
        <v>12125</v>
      </c>
      <c r="W131" s="6" t="s">
        <v>51</v>
      </c>
      <c r="X131" t="s">
        <v>63</v>
      </c>
      <c r="Z131" t="s">
        <v>64</v>
      </c>
      <c r="AA131" s="16" t="s">
        <v>186</v>
      </c>
      <c r="AB131" s="22">
        <f>INDEX([1]!roteiros[Previsão de entrega],MATCH(Vendas[[#This Row],[Pedido]],[1]!roteiros[Pedido],0))</f>
        <v>45662</v>
      </c>
      <c r="AC131" s="22">
        <f>INDEX([1]!Finan[Vencimento - Vencimento orig],MATCH(Vendas[[#This Row],[Pedido]],[1]!Finan[Pedido],0))</f>
        <v>45627</v>
      </c>
      <c r="AD131" s="6" t="s">
        <v>55</v>
      </c>
      <c r="AE131" s="6"/>
    </row>
    <row r="132" spans="1:31" hidden="1" x14ac:dyDescent="0.3">
      <c r="A132" s="6" t="s">
        <v>35</v>
      </c>
      <c r="B132" s="6" t="s">
        <v>241</v>
      </c>
      <c r="C132" t="s">
        <v>242</v>
      </c>
      <c r="D132" t="s">
        <v>38</v>
      </c>
      <c r="E132" t="s">
        <v>198</v>
      </c>
      <c r="F132" t="s">
        <v>40</v>
      </c>
      <c r="G132" s="16" t="s">
        <v>105</v>
      </c>
      <c r="H132" s="20">
        <v>109</v>
      </c>
      <c r="I132" t="s">
        <v>82</v>
      </c>
      <c r="J132" s="6" t="s">
        <v>113</v>
      </c>
      <c r="K132" t="s">
        <v>44</v>
      </c>
      <c r="L132" s="6" t="s">
        <v>70</v>
      </c>
      <c r="M132" t="s">
        <v>46</v>
      </c>
      <c r="N132" t="s">
        <v>47</v>
      </c>
      <c r="O132" s="20">
        <v>7</v>
      </c>
      <c r="P132" s="6" t="s">
        <v>48</v>
      </c>
      <c r="Q132" s="6">
        <f>IF(Vendas[[#This Row],[Unid.]]="BG 5 M",Vendas[[#This Row],[Qtde. ]]*25,IF(Vendas[[#This Row],[Unid.]]="BG2,5M",Vendas[[#This Row],[Qtde. ]]*12.5,Vendas[[#This Row],[Qtde. ]]))</f>
        <v>175</v>
      </c>
      <c r="R132" s="6" t="s">
        <v>49</v>
      </c>
      <c r="S132" s="6" t="s">
        <v>50</v>
      </c>
      <c r="T132" s="3">
        <v>10750</v>
      </c>
      <c r="U132" s="3">
        <v>10750</v>
      </c>
      <c r="V132" s="21">
        <v>75250</v>
      </c>
      <c r="W132" s="6" t="s">
        <v>107</v>
      </c>
      <c r="X132" t="s">
        <v>63</v>
      </c>
      <c r="Z132" t="s">
        <v>53</v>
      </c>
      <c r="AA132" s="16" t="s">
        <v>86</v>
      </c>
      <c r="AB132" s="22">
        <f>INDEX([1]!roteiros[Previsão de entrega],MATCH(Vendas[[#This Row],[Pedido]],[1]!roteiros[Pedido],0))</f>
        <v>45660</v>
      </c>
      <c r="AC132" s="22">
        <f>INDEX([1]!Finan[Vencimento - Vencimento orig],MATCH(Vendas[[#This Row],[Pedido]],[1]!Finan[Pedido],0))</f>
        <v>45693</v>
      </c>
      <c r="AD132" s="6" t="s">
        <v>55</v>
      </c>
      <c r="AE132" s="6"/>
    </row>
    <row r="133" spans="1:31" hidden="1" x14ac:dyDescent="0.3">
      <c r="A133" s="6" t="s">
        <v>35</v>
      </c>
      <c r="B133" s="6" t="s">
        <v>241</v>
      </c>
      <c r="C133" t="s">
        <v>242</v>
      </c>
      <c r="D133" t="s">
        <v>38</v>
      </c>
      <c r="E133" t="s">
        <v>198</v>
      </c>
      <c r="F133" t="s">
        <v>40</v>
      </c>
      <c r="G133" s="16" t="s">
        <v>105</v>
      </c>
      <c r="H133" s="20">
        <v>109</v>
      </c>
      <c r="I133" t="s">
        <v>82</v>
      </c>
      <c r="J133" s="6" t="s">
        <v>113</v>
      </c>
      <c r="K133" t="s">
        <v>44</v>
      </c>
      <c r="L133" s="6" t="s">
        <v>70</v>
      </c>
      <c r="M133" t="s">
        <v>46</v>
      </c>
      <c r="N133" t="s">
        <v>47</v>
      </c>
      <c r="O133" s="20">
        <v>1</v>
      </c>
      <c r="P133" s="6" t="s">
        <v>20</v>
      </c>
      <c r="Q133" s="6">
        <f>IF(Vendas[[#This Row],[Unid.]]="BG 5 M",Vendas[[#This Row],[Qtde. ]]*25,IF(Vendas[[#This Row],[Unid.]]="BG2,5M",Vendas[[#This Row],[Qtde. ]]*12.5,Vendas[[#This Row],[Qtde. ]]))</f>
        <v>1</v>
      </c>
      <c r="R133" s="6" t="s">
        <v>49</v>
      </c>
      <c r="S133" s="6" t="s">
        <v>50</v>
      </c>
      <c r="T133" s="3">
        <v>430</v>
      </c>
      <c r="U133" s="3">
        <v>430</v>
      </c>
      <c r="V133" s="21">
        <v>430</v>
      </c>
      <c r="W133" s="6" t="s">
        <v>107</v>
      </c>
      <c r="X133" t="s">
        <v>63</v>
      </c>
      <c r="Z133" t="s">
        <v>53</v>
      </c>
      <c r="AA133" s="16" t="s">
        <v>86</v>
      </c>
      <c r="AB133" s="22">
        <f>INDEX([1]!roteiros[Previsão de entrega],MATCH(Vendas[[#This Row],[Pedido]],[1]!roteiros[Pedido],0))</f>
        <v>45660</v>
      </c>
      <c r="AC133" s="22">
        <f>INDEX([1]!Finan[Vencimento - Vencimento orig],MATCH(Vendas[[#This Row],[Pedido]],[1]!Finan[Pedido],0))</f>
        <v>45693</v>
      </c>
      <c r="AD133" s="6" t="s">
        <v>55</v>
      </c>
      <c r="AE133" s="6"/>
    </row>
    <row r="134" spans="1:31" hidden="1" x14ac:dyDescent="0.3">
      <c r="A134" s="27" t="s">
        <v>35</v>
      </c>
      <c r="B134" s="27" t="s">
        <v>243</v>
      </c>
      <c r="C134" t="s">
        <v>244</v>
      </c>
      <c r="D134" t="s">
        <v>78</v>
      </c>
      <c r="E134" t="s">
        <v>120</v>
      </c>
      <c r="F134" t="s">
        <v>40</v>
      </c>
      <c r="G134" s="16" t="s">
        <v>92</v>
      </c>
      <c r="H134" s="28">
        <v>212</v>
      </c>
      <c r="I134" t="s">
        <v>42</v>
      </c>
      <c r="J134" s="27" t="s">
        <v>83</v>
      </c>
      <c r="K134" t="s">
        <v>44</v>
      </c>
      <c r="L134" s="27" t="s">
        <v>61</v>
      </c>
      <c r="M134" t="s">
        <v>46</v>
      </c>
      <c r="N134" t="s">
        <v>47</v>
      </c>
      <c r="O134" s="28">
        <v>8</v>
      </c>
      <c r="P134" s="27" t="s">
        <v>48</v>
      </c>
      <c r="Q134" s="27">
        <f>IF(Vendas[[#This Row],[Unid.]]="BG 5 M",Vendas[[#This Row],[Qtde. ]]*25,IF(Vendas[[#This Row],[Unid.]]="BG2,5M",Vendas[[#This Row],[Qtde. ]]*12.5,Vendas[[#This Row],[Qtde. ]]))</f>
        <v>200</v>
      </c>
      <c r="R134" s="27" t="s">
        <v>49</v>
      </c>
      <c r="S134" s="27" t="s">
        <v>50</v>
      </c>
      <c r="T134" s="3">
        <v>11375</v>
      </c>
      <c r="U134" s="3">
        <v>11375</v>
      </c>
      <c r="V134" s="29">
        <v>91000</v>
      </c>
      <c r="W134" s="27" t="s">
        <v>122</v>
      </c>
      <c r="X134" t="s">
        <v>63</v>
      </c>
      <c r="Z134" t="s">
        <v>64</v>
      </c>
      <c r="AA134" s="16" t="s">
        <v>245</v>
      </c>
      <c r="AB134" s="30">
        <f>INDEX([1]!roteiros[Previsão de entrega],MATCH(Vendas[[#This Row],[Pedido]],[1]!roteiros[Pedido],0))</f>
        <v>45631</v>
      </c>
      <c r="AC134" s="30">
        <f>INDEX([1]!Finan[Vencimento - Vencimento orig],MATCH(Vendas[[#This Row],[Pedido]],[1]!Finan[Pedido],0))</f>
        <v>45627</v>
      </c>
      <c r="AD134" s="27" t="s">
        <v>55</v>
      </c>
      <c r="AE134" s="27"/>
    </row>
    <row r="135" spans="1:31" hidden="1" x14ac:dyDescent="0.3">
      <c r="A135" s="7" t="s">
        <v>35</v>
      </c>
      <c r="B135" s="7" t="s">
        <v>246</v>
      </c>
      <c r="C135" t="s">
        <v>247</v>
      </c>
      <c r="D135" t="s">
        <v>78</v>
      </c>
      <c r="E135" t="s">
        <v>96</v>
      </c>
      <c r="F135" t="s">
        <v>40</v>
      </c>
      <c r="G135" s="16" t="s">
        <v>226</v>
      </c>
      <c r="H135" s="17">
        <v>304</v>
      </c>
      <c r="I135" t="s">
        <v>42</v>
      </c>
      <c r="J135" s="7" t="s">
        <v>43</v>
      </c>
      <c r="K135" t="s">
        <v>44</v>
      </c>
      <c r="L135" s="7" t="s">
        <v>70</v>
      </c>
      <c r="M135" t="s">
        <v>46</v>
      </c>
      <c r="N135" t="s">
        <v>47</v>
      </c>
      <c r="O135" s="17">
        <v>28</v>
      </c>
      <c r="P135" s="7" t="s">
        <v>48</v>
      </c>
      <c r="Q135" s="7">
        <f>IF(Vendas[[#This Row],[Unid.]]="BG 5 M",Vendas[[#This Row],[Qtde. ]]*25,IF(Vendas[[#This Row],[Unid.]]="BG2,5M",Vendas[[#This Row],[Qtde. ]]*12.5,Vendas[[#This Row],[Qtde. ]]))</f>
        <v>700</v>
      </c>
      <c r="R135" s="7" t="s">
        <v>49</v>
      </c>
      <c r="S135" s="7" t="s">
        <v>50</v>
      </c>
      <c r="T135" s="3">
        <v>10250</v>
      </c>
      <c r="U135" s="3">
        <v>10250</v>
      </c>
      <c r="V135" s="18">
        <v>287000</v>
      </c>
      <c r="W135" s="7" t="s">
        <v>62</v>
      </c>
      <c r="X135" t="s">
        <v>63</v>
      </c>
      <c r="Z135" t="s">
        <v>64</v>
      </c>
      <c r="AA135" s="16" t="s">
        <v>54</v>
      </c>
      <c r="AB135" s="19">
        <f>INDEX([1]!roteiros[Previsão de entrega],MATCH(Vendas[[#This Row],[Pedido]],[1]!roteiros[Pedido],0))</f>
        <v>45634</v>
      </c>
      <c r="AC135" s="19">
        <f>INDEX([1]!Finan[Vencimento - Vencimento orig],MATCH(Vendas[[#This Row],[Pedido]],[1]!Finan[Pedido],0))</f>
        <v>45636</v>
      </c>
      <c r="AD135" s="7" t="s">
        <v>55</v>
      </c>
      <c r="AE135" s="7"/>
    </row>
    <row r="136" spans="1:31" hidden="1" x14ac:dyDescent="0.3">
      <c r="A136" s="7" t="s">
        <v>35</v>
      </c>
      <c r="B136" s="7" t="s">
        <v>246</v>
      </c>
      <c r="C136" t="s">
        <v>247</v>
      </c>
      <c r="D136" t="s">
        <v>78</v>
      </c>
      <c r="E136" t="s">
        <v>96</v>
      </c>
      <c r="F136" t="s">
        <v>40</v>
      </c>
      <c r="G136" s="16" t="s">
        <v>226</v>
      </c>
      <c r="H136" s="17">
        <v>304</v>
      </c>
      <c r="I136" t="s">
        <v>42</v>
      </c>
      <c r="J136" s="7" t="s">
        <v>43</v>
      </c>
      <c r="K136" t="s">
        <v>44</v>
      </c>
      <c r="L136" s="7" t="s">
        <v>61</v>
      </c>
      <c r="M136" t="s">
        <v>46</v>
      </c>
      <c r="N136" t="s">
        <v>47</v>
      </c>
      <c r="O136" s="17">
        <v>4</v>
      </c>
      <c r="P136" s="7" t="s">
        <v>48</v>
      </c>
      <c r="Q136" s="7">
        <f>IF(Vendas[[#This Row],[Unid.]]="BG 5 M",Vendas[[#This Row],[Qtde. ]]*25,IF(Vendas[[#This Row],[Unid.]]="BG2,5M",Vendas[[#This Row],[Qtde. ]]*12.5,Vendas[[#This Row],[Qtde. ]]))</f>
        <v>100</v>
      </c>
      <c r="R136" s="7" t="s">
        <v>49</v>
      </c>
      <c r="S136" s="7" t="s">
        <v>50</v>
      </c>
      <c r="T136" s="3">
        <v>11000</v>
      </c>
      <c r="U136" s="3">
        <v>11000</v>
      </c>
      <c r="V136" s="18">
        <v>44000</v>
      </c>
      <c r="W136" s="7" t="s">
        <v>62</v>
      </c>
      <c r="X136" t="s">
        <v>63</v>
      </c>
      <c r="Z136" t="s">
        <v>64</v>
      </c>
      <c r="AA136" s="16" t="s">
        <v>54</v>
      </c>
      <c r="AB136" s="19">
        <f>INDEX([1]!roteiros[Previsão de entrega],MATCH(Vendas[[#This Row],[Pedido]],[1]!roteiros[Pedido],0))</f>
        <v>45634</v>
      </c>
      <c r="AC136" s="19">
        <f>INDEX([1]!Finan[Vencimento - Vencimento orig],MATCH(Vendas[[#This Row],[Pedido]],[1]!Finan[Pedido],0))</f>
        <v>45636</v>
      </c>
      <c r="AD136" s="7" t="s">
        <v>55</v>
      </c>
      <c r="AE136" s="7"/>
    </row>
    <row r="137" spans="1:31" hidden="1" x14ac:dyDescent="0.3">
      <c r="A137" s="7" t="s">
        <v>35</v>
      </c>
      <c r="B137" s="7" t="s">
        <v>248</v>
      </c>
      <c r="C137" t="s">
        <v>249</v>
      </c>
      <c r="D137" t="s">
        <v>38</v>
      </c>
      <c r="E137" t="s">
        <v>221</v>
      </c>
      <c r="F137" t="s">
        <v>40</v>
      </c>
      <c r="G137" s="16" t="s">
        <v>105</v>
      </c>
      <c r="H137" s="17">
        <v>227</v>
      </c>
      <c r="I137" t="s">
        <v>42</v>
      </c>
      <c r="J137" s="7" t="s">
        <v>83</v>
      </c>
      <c r="K137" t="s">
        <v>44</v>
      </c>
      <c r="L137" s="7" t="s">
        <v>84</v>
      </c>
      <c r="M137" t="s">
        <v>46</v>
      </c>
      <c r="N137" t="s">
        <v>47</v>
      </c>
      <c r="O137" s="17">
        <v>2</v>
      </c>
      <c r="P137" s="7" t="s">
        <v>48</v>
      </c>
      <c r="Q137" s="7">
        <f>IF(Vendas[[#This Row],[Unid.]]="BG 5 M",Vendas[[#This Row],[Qtde. ]]*25,IF(Vendas[[#This Row],[Unid.]]="BG2,5M",Vendas[[#This Row],[Qtde. ]]*12.5,Vendas[[#This Row],[Qtde. ]]))</f>
        <v>50</v>
      </c>
      <c r="R137" s="7" t="s">
        <v>49</v>
      </c>
      <c r="S137" s="7" t="s">
        <v>50</v>
      </c>
      <c r="T137" s="3">
        <v>8125</v>
      </c>
      <c r="U137" s="3">
        <v>8125</v>
      </c>
      <c r="V137" s="18">
        <v>16250</v>
      </c>
      <c r="W137" s="7" t="s">
        <v>122</v>
      </c>
      <c r="X137" t="s">
        <v>63</v>
      </c>
      <c r="Z137" t="s">
        <v>64</v>
      </c>
      <c r="AA137" s="16" t="s">
        <v>250</v>
      </c>
      <c r="AB137" s="19">
        <f>INDEX([1]!roteiros[Previsão de entrega],MATCH(Vendas[[#This Row],[Pedido]],[1]!roteiros[Pedido],0))</f>
        <v>45648</v>
      </c>
      <c r="AC137" s="19">
        <f>INDEX([1]!Finan[Vencimento - Vencimento orig],MATCH(Vendas[[#This Row],[Pedido]],[1]!Finan[Pedido],0))</f>
        <v>45646</v>
      </c>
      <c r="AD137" s="7" t="s">
        <v>55</v>
      </c>
      <c r="AE137" s="7"/>
    </row>
    <row r="138" spans="1:31" hidden="1" x14ac:dyDescent="0.3">
      <c r="A138" s="7" t="s">
        <v>35</v>
      </c>
      <c r="B138" s="7" t="s">
        <v>248</v>
      </c>
      <c r="C138" t="s">
        <v>249</v>
      </c>
      <c r="D138" t="s">
        <v>38</v>
      </c>
      <c r="E138" t="s">
        <v>221</v>
      </c>
      <c r="F138" t="s">
        <v>40</v>
      </c>
      <c r="G138" s="16" t="s">
        <v>105</v>
      </c>
      <c r="H138" s="17">
        <v>227</v>
      </c>
      <c r="I138" t="s">
        <v>42</v>
      </c>
      <c r="J138" s="7" t="s">
        <v>83</v>
      </c>
      <c r="K138" t="s">
        <v>44</v>
      </c>
      <c r="L138" s="7" t="s">
        <v>114</v>
      </c>
      <c r="M138" t="s">
        <v>46</v>
      </c>
      <c r="N138" t="s">
        <v>47</v>
      </c>
      <c r="O138" s="17">
        <v>4</v>
      </c>
      <c r="P138" s="7" t="s">
        <v>48</v>
      </c>
      <c r="Q138" s="7">
        <f>IF(Vendas[[#This Row],[Unid.]]="BG 5 M",Vendas[[#This Row],[Qtde. ]]*25,IF(Vendas[[#This Row],[Unid.]]="BG2,5M",Vendas[[#This Row],[Qtde. ]]*12.5,Vendas[[#This Row],[Qtde. ]]))</f>
        <v>100</v>
      </c>
      <c r="R138" s="7" t="s">
        <v>49</v>
      </c>
      <c r="S138" s="7" t="s">
        <v>50</v>
      </c>
      <c r="T138" s="3">
        <v>10050</v>
      </c>
      <c r="U138" s="3">
        <v>10050</v>
      </c>
      <c r="V138" s="18">
        <v>40200</v>
      </c>
      <c r="W138" s="7" t="s">
        <v>122</v>
      </c>
      <c r="X138" t="s">
        <v>63</v>
      </c>
      <c r="Z138" t="s">
        <v>64</v>
      </c>
      <c r="AA138" s="16" t="s">
        <v>250</v>
      </c>
      <c r="AB138" s="19">
        <f>INDEX([1]!roteiros[Previsão de entrega],MATCH(Vendas[[#This Row],[Pedido]],[1]!roteiros[Pedido],0))</f>
        <v>45648</v>
      </c>
      <c r="AC138" s="19">
        <f>INDEX([1]!Finan[Vencimento - Vencimento orig],MATCH(Vendas[[#This Row],[Pedido]],[1]!Finan[Pedido],0))</f>
        <v>45646</v>
      </c>
      <c r="AD138" s="7" t="s">
        <v>55</v>
      </c>
      <c r="AE138" s="7"/>
    </row>
    <row r="139" spans="1:31" hidden="1" x14ac:dyDescent="0.3">
      <c r="A139" s="7" t="s">
        <v>35</v>
      </c>
      <c r="B139" s="7" t="s">
        <v>248</v>
      </c>
      <c r="C139" t="s">
        <v>249</v>
      </c>
      <c r="D139" t="s">
        <v>38</v>
      </c>
      <c r="E139" t="s">
        <v>221</v>
      </c>
      <c r="F139" t="s">
        <v>40</v>
      </c>
      <c r="G139" s="16" t="s">
        <v>105</v>
      </c>
      <c r="H139" s="17">
        <v>227</v>
      </c>
      <c r="I139" t="s">
        <v>42</v>
      </c>
      <c r="J139" s="7" t="s">
        <v>83</v>
      </c>
      <c r="K139" t="s">
        <v>44</v>
      </c>
      <c r="L139" s="7" t="s">
        <v>114</v>
      </c>
      <c r="M139" t="s">
        <v>46</v>
      </c>
      <c r="N139" t="s">
        <v>47</v>
      </c>
      <c r="O139" s="17">
        <v>15</v>
      </c>
      <c r="P139" s="7" t="s">
        <v>20</v>
      </c>
      <c r="Q139" s="7">
        <f>IF(Vendas[[#This Row],[Unid.]]="BG 5 M",Vendas[[#This Row],[Qtde. ]]*25,IF(Vendas[[#This Row],[Unid.]]="BG2,5M",Vendas[[#This Row],[Qtde. ]]*12.5,Vendas[[#This Row],[Qtde. ]]))</f>
        <v>15</v>
      </c>
      <c r="R139" s="7" t="s">
        <v>49</v>
      </c>
      <c r="S139" s="7" t="s">
        <v>50</v>
      </c>
      <c r="T139" s="3">
        <v>402</v>
      </c>
      <c r="U139" s="3">
        <v>402</v>
      </c>
      <c r="V139" s="18">
        <v>6030</v>
      </c>
      <c r="W139" s="7" t="s">
        <v>122</v>
      </c>
      <c r="X139" t="s">
        <v>63</v>
      </c>
      <c r="Z139" t="s">
        <v>64</v>
      </c>
      <c r="AA139" s="16" t="s">
        <v>250</v>
      </c>
      <c r="AB139" s="19">
        <f>INDEX([1]!roteiros[Previsão de entrega],MATCH(Vendas[[#This Row],[Pedido]],[1]!roteiros[Pedido],0))</f>
        <v>45648</v>
      </c>
      <c r="AC139" s="19">
        <f>INDEX([1]!Finan[Vencimento - Vencimento orig],MATCH(Vendas[[#This Row],[Pedido]],[1]!Finan[Pedido],0))</f>
        <v>45646</v>
      </c>
      <c r="AD139" s="7" t="s">
        <v>55</v>
      </c>
      <c r="AE139" s="7"/>
    </row>
    <row r="140" spans="1:31" s="36" customFormat="1" hidden="1" x14ac:dyDescent="0.3">
      <c r="A140" s="32" t="s">
        <v>35</v>
      </c>
      <c r="B140" s="32" t="s">
        <v>251</v>
      </c>
      <c r="C140" t="s">
        <v>252</v>
      </c>
      <c r="D140" t="s">
        <v>38</v>
      </c>
      <c r="E140" t="s">
        <v>96</v>
      </c>
      <c r="F140" t="s">
        <v>40</v>
      </c>
      <c r="G140" s="16" t="s">
        <v>161</v>
      </c>
      <c r="H140" s="33">
        <v>320</v>
      </c>
      <c r="I140" t="s">
        <v>42</v>
      </c>
      <c r="J140" s="32" t="s">
        <v>60</v>
      </c>
      <c r="K140" t="s">
        <v>44</v>
      </c>
      <c r="L140" s="32" t="s">
        <v>61</v>
      </c>
      <c r="M140" t="s">
        <v>46</v>
      </c>
      <c r="N140" t="s">
        <v>47</v>
      </c>
      <c r="O140" s="33">
        <v>1</v>
      </c>
      <c r="P140" s="32" t="s">
        <v>48</v>
      </c>
      <c r="Q140" s="32">
        <f>IF(Vendas[[#This Row],[Unid.]]="BG 5 M",Vendas[[#This Row],[Qtde. ]]*25,IF(Vendas[[#This Row],[Unid.]]="BG2,5M",Vendas[[#This Row],[Qtde. ]]*12.5,Vendas[[#This Row],[Qtde. ]]))</f>
        <v>25</v>
      </c>
      <c r="R140" s="32" t="s">
        <v>49</v>
      </c>
      <c r="S140" s="32" t="s">
        <v>50</v>
      </c>
      <c r="T140" s="3">
        <v>11750</v>
      </c>
      <c r="U140" s="3">
        <v>11750</v>
      </c>
      <c r="V140" s="34">
        <v>11750</v>
      </c>
      <c r="W140" s="32" t="s">
        <v>62</v>
      </c>
      <c r="X140" t="s">
        <v>63</v>
      </c>
      <c r="Y140"/>
      <c r="Z140" t="s">
        <v>64</v>
      </c>
      <c r="AA140" s="16" t="s">
        <v>186</v>
      </c>
      <c r="AB140" s="35">
        <f>INDEX([1]!roteiros[Previsão de entrega],MATCH(Vendas[[#This Row],[Pedido]],[1]!roteiros[Pedido],0))</f>
        <v>45638</v>
      </c>
      <c r="AC140" s="35">
        <f>INDEX([1]!Finan[Vencimento - Vencimento orig],MATCH(Vendas[[#This Row],[Pedido]],[1]!Finan[Pedido],0))</f>
        <v>45636</v>
      </c>
      <c r="AD140" s="32" t="s">
        <v>55</v>
      </c>
      <c r="AE140" s="32"/>
    </row>
    <row r="141" spans="1:31" s="36" customFormat="1" hidden="1" x14ac:dyDescent="0.3">
      <c r="A141" s="32" t="s">
        <v>35</v>
      </c>
      <c r="B141" s="32" t="s">
        <v>251</v>
      </c>
      <c r="C141" t="s">
        <v>252</v>
      </c>
      <c r="D141" t="s">
        <v>38</v>
      </c>
      <c r="E141" t="s">
        <v>96</v>
      </c>
      <c r="F141" t="s">
        <v>40</v>
      </c>
      <c r="G141" s="16" t="s">
        <v>161</v>
      </c>
      <c r="H141" s="33">
        <v>320</v>
      </c>
      <c r="I141" t="s">
        <v>42</v>
      </c>
      <c r="J141" s="32" t="s">
        <v>43</v>
      </c>
      <c r="K141" t="s">
        <v>44</v>
      </c>
      <c r="L141" s="32" t="s">
        <v>84</v>
      </c>
      <c r="M141" t="s">
        <v>46</v>
      </c>
      <c r="N141" t="s">
        <v>47</v>
      </c>
      <c r="O141" s="33">
        <v>8</v>
      </c>
      <c r="P141" s="32" t="s">
        <v>48</v>
      </c>
      <c r="Q141" s="32">
        <f>IF(Vendas[[#This Row],[Unid.]]="BG 5 M",Vendas[[#This Row],[Qtde. ]]*25,IF(Vendas[[#This Row],[Unid.]]="BG2,5M",Vendas[[#This Row],[Qtde. ]]*12.5,Vendas[[#This Row],[Qtde. ]]))</f>
        <v>200</v>
      </c>
      <c r="R141" s="32" t="s">
        <v>49</v>
      </c>
      <c r="S141" s="32" t="s">
        <v>50</v>
      </c>
      <c r="T141" s="3">
        <v>7400</v>
      </c>
      <c r="U141" s="3">
        <v>7400</v>
      </c>
      <c r="V141" s="34">
        <v>59200</v>
      </c>
      <c r="W141" s="32" t="s">
        <v>62</v>
      </c>
      <c r="X141" t="s">
        <v>63</v>
      </c>
      <c r="Y141"/>
      <c r="Z141" t="s">
        <v>64</v>
      </c>
      <c r="AA141" s="16" t="s">
        <v>54</v>
      </c>
      <c r="AB141" s="35">
        <f>INDEX([1]!roteiros[Previsão de entrega],MATCH(Vendas[[#This Row],[Pedido]],[1]!roteiros[Pedido],0))</f>
        <v>45638</v>
      </c>
      <c r="AC141" s="35">
        <f>INDEX([1]!Finan[Vencimento - Vencimento orig],MATCH(Vendas[[#This Row],[Pedido]],[1]!Finan[Pedido],0))</f>
        <v>45636</v>
      </c>
      <c r="AD141" s="32" t="s">
        <v>55</v>
      </c>
      <c r="AE141" s="32"/>
    </row>
    <row r="142" spans="1:31" hidden="1" x14ac:dyDescent="0.3">
      <c r="A142" s="6" t="s">
        <v>35</v>
      </c>
      <c r="B142" s="6" t="s">
        <v>253</v>
      </c>
      <c r="C142" t="s">
        <v>254</v>
      </c>
      <c r="D142" t="s">
        <v>78</v>
      </c>
      <c r="E142" t="s">
        <v>255</v>
      </c>
      <c r="F142" t="s">
        <v>40</v>
      </c>
      <c r="G142" s="16" t="s">
        <v>161</v>
      </c>
      <c r="H142" s="20">
        <v>112</v>
      </c>
      <c r="I142" t="s">
        <v>127</v>
      </c>
      <c r="J142" s="6" t="s">
        <v>133</v>
      </c>
      <c r="K142" t="s">
        <v>44</v>
      </c>
      <c r="L142" s="6" t="s">
        <v>176</v>
      </c>
      <c r="M142" t="s">
        <v>46</v>
      </c>
      <c r="N142" t="s">
        <v>47</v>
      </c>
      <c r="O142" s="20">
        <v>11</v>
      </c>
      <c r="P142" s="6" t="s">
        <v>48</v>
      </c>
      <c r="Q142" s="6">
        <f>IF(Vendas[[#This Row],[Unid.]]="BG 5 M",Vendas[[#This Row],[Qtde. ]]*25,IF(Vendas[[#This Row],[Unid.]]="BG2,5M",Vendas[[#This Row],[Qtde. ]]*12.5,Vendas[[#This Row],[Qtde. ]]))</f>
        <v>275</v>
      </c>
      <c r="R142" s="6" t="s">
        <v>49</v>
      </c>
      <c r="S142" s="32" t="s">
        <v>50</v>
      </c>
      <c r="T142" s="3">
        <v>10075</v>
      </c>
      <c r="U142" s="3">
        <v>10075</v>
      </c>
      <c r="V142" s="21">
        <v>110825</v>
      </c>
      <c r="W142" s="6" t="s">
        <v>107</v>
      </c>
      <c r="X142" t="s">
        <v>63</v>
      </c>
      <c r="Z142" t="s">
        <v>53</v>
      </c>
      <c r="AA142" s="16" t="s">
        <v>256</v>
      </c>
      <c r="AB142" s="22">
        <f>INDEX([1]!roteiros[Previsão de entrega],MATCH(Vendas[[#This Row],[Pedido]],[1]!roteiros[Pedido],0))</f>
        <v>45636</v>
      </c>
      <c r="AC142" s="22">
        <f>INDEX([1]!Finan[Vencimento - Vencimento orig],MATCH(Vendas[[#This Row],[Pedido]],[1]!Finan[Pedido],0))</f>
        <v>45682</v>
      </c>
      <c r="AD142" s="6" t="s">
        <v>55</v>
      </c>
      <c r="AE142" s="6"/>
    </row>
    <row r="143" spans="1:31" hidden="1" x14ac:dyDescent="0.3">
      <c r="A143" s="6" t="s">
        <v>35</v>
      </c>
      <c r="B143" s="6" t="s">
        <v>253</v>
      </c>
      <c r="C143" t="s">
        <v>254</v>
      </c>
      <c r="D143" t="s">
        <v>78</v>
      </c>
      <c r="E143" t="s">
        <v>255</v>
      </c>
      <c r="F143" t="s">
        <v>40</v>
      </c>
      <c r="G143" s="16" t="s">
        <v>161</v>
      </c>
      <c r="H143" s="20">
        <v>112</v>
      </c>
      <c r="I143" t="s">
        <v>127</v>
      </c>
      <c r="J143" s="6" t="s">
        <v>133</v>
      </c>
      <c r="K143" t="s">
        <v>44</v>
      </c>
      <c r="L143" s="6" t="s">
        <v>70</v>
      </c>
      <c r="M143" t="s">
        <v>46</v>
      </c>
      <c r="N143" t="s">
        <v>47</v>
      </c>
      <c r="O143" s="20">
        <v>3</v>
      </c>
      <c r="P143" s="6" t="s">
        <v>48</v>
      </c>
      <c r="Q143" s="6">
        <f>IF(Vendas[[#This Row],[Unid.]]="BG 5 M",Vendas[[#This Row],[Qtde. ]]*25,IF(Vendas[[#This Row],[Unid.]]="BG2,5M",Vendas[[#This Row],[Qtde. ]]*12.5,Vendas[[#This Row],[Qtde. ]]))</f>
        <v>75</v>
      </c>
      <c r="R143" s="6" t="s">
        <v>49</v>
      </c>
      <c r="S143" s="32" t="s">
        <v>50</v>
      </c>
      <c r="T143" s="3">
        <v>11000</v>
      </c>
      <c r="U143" s="3">
        <v>11000</v>
      </c>
      <c r="V143" s="21">
        <v>33000</v>
      </c>
      <c r="W143" s="6" t="s">
        <v>107</v>
      </c>
      <c r="X143" t="s">
        <v>63</v>
      </c>
      <c r="Z143" t="s">
        <v>53</v>
      </c>
      <c r="AA143" s="16" t="s">
        <v>256</v>
      </c>
      <c r="AB143" s="22">
        <f>INDEX([1]!roteiros[Previsão de entrega],MATCH(Vendas[[#This Row],[Pedido]],[1]!roteiros[Pedido],0))</f>
        <v>45636</v>
      </c>
      <c r="AC143" s="22">
        <f>INDEX([1]!Finan[Vencimento - Vencimento orig],MATCH(Vendas[[#This Row],[Pedido]],[1]!Finan[Pedido],0))</f>
        <v>45682</v>
      </c>
      <c r="AD143" s="6" t="s">
        <v>55</v>
      </c>
      <c r="AE143" s="6"/>
    </row>
    <row r="144" spans="1:31" hidden="1" x14ac:dyDescent="0.3">
      <c r="A144" s="7" t="s">
        <v>35</v>
      </c>
      <c r="B144" s="7" t="s">
        <v>257</v>
      </c>
      <c r="C144" t="s">
        <v>258</v>
      </c>
      <c r="D144" t="s">
        <v>78</v>
      </c>
      <c r="E144" t="s">
        <v>259</v>
      </c>
      <c r="F144" t="s">
        <v>40</v>
      </c>
      <c r="G144" s="16" t="s">
        <v>226</v>
      </c>
      <c r="H144" s="17">
        <v>305</v>
      </c>
      <c r="I144" t="s">
        <v>42</v>
      </c>
      <c r="J144" s="7" t="s">
        <v>83</v>
      </c>
      <c r="K144" t="s">
        <v>44</v>
      </c>
      <c r="L144" s="7" t="s">
        <v>61</v>
      </c>
      <c r="M144" t="s">
        <v>46</v>
      </c>
      <c r="N144" t="s">
        <v>47</v>
      </c>
      <c r="O144" s="17">
        <v>8</v>
      </c>
      <c r="P144" s="7" t="s">
        <v>48</v>
      </c>
      <c r="Q144" s="7">
        <f>IF(Vendas[[#This Row],[Unid.]]="BG 5 M",Vendas[[#This Row],[Qtde. ]]*25,IF(Vendas[[#This Row],[Unid.]]="BG2,5M",Vendas[[#This Row],[Qtde. ]]*12.5,Vendas[[#This Row],[Qtde. ]]))</f>
        <v>200</v>
      </c>
      <c r="R144" s="7" t="s">
        <v>49</v>
      </c>
      <c r="S144" s="7" t="s">
        <v>50</v>
      </c>
      <c r="T144" s="3">
        <v>11375</v>
      </c>
      <c r="U144" s="3">
        <v>11375</v>
      </c>
      <c r="V144" s="18">
        <v>91000</v>
      </c>
      <c r="W144" s="7" t="s">
        <v>62</v>
      </c>
      <c r="X144" t="s">
        <v>63</v>
      </c>
      <c r="Z144" t="s">
        <v>53</v>
      </c>
      <c r="AA144" s="16" t="s">
        <v>245</v>
      </c>
      <c r="AB144" s="19">
        <f>INDEX([1]!roteiros[Previsão de entrega],MATCH(Vendas[[#This Row],[Pedido]],[1]!roteiros[Pedido],0))</f>
        <v>45639</v>
      </c>
      <c r="AC144" s="19">
        <f>INDEX([1]!Finan[Vencimento - Vencimento orig],MATCH(Vendas[[#This Row],[Pedido]],[1]!Finan[Pedido],0))</f>
        <v>45717</v>
      </c>
      <c r="AD144" s="7" t="s">
        <v>55</v>
      </c>
      <c r="AE144" s="7"/>
    </row>
    <row r="145" spans="1:31" hidden="1" x14ac:dyDescent="0.3">
      <c r="A145" s="7" t="s">
        <v>35</v>
      </c>
      <c r="B145" s="7" t="s">
        <v>257</v>
      </c>
      <c r="C145" t="s">
        <v>258</v>
      </c>
      <c r="D145" t="s">
        <v>78</v>
      </c>
      <c r="E145" t="s">
        <v>259</v>
      </c>
      <c r="F145" t="s">
        <v>40</v>
      </c>
      <c r="G145" s="16" t="s">
        <v>190</v>
      </c>
      <c r="H145" s="17">
        <v>306</v>
      </c>
      <c r="I145" t="s">
        <v>42</v>
      </c>
      <c r="J145" s="7" t="s">
        <v>83</v>
      </c>
      <c r="K145" t="s">
        <v>44</v>
      </c>
      <c r="L145" s="7" t="s">
        <v>61</v>
      </c>
      <c r="M145" t="s">
        <v>46</v>
      </c>
      <c r="N145" t="s">
        <v>47</v>
      </c>
      <c r="O145" s="17">
        <v>16</v>
      </c>
      <c r="P145" s="7" t="s">
        <v>48</v>
      </c>
      <c r="Q145" s="7">
        <f>IF(Vendas[[#This Row],[Unid.]]="BG 5 M",Vendas[[#This Row],[Qtde. ]]*25,IF(Vendas[[#This Row],[Unid.]]="BG2,5M",Vendas[[#This Row],[Qtde. ]]*12.5,Vendas[[#This Row],[Qtde. ]]))</f>
        <v>400</v>
      </c>
      <c r="R145" s="7" t="s">
        <v>49</v>
      </c>
      <c r="S145" s="7" t="s">
        <v>50</v>
      </c>
      <c r="T145" s="3">
        <v>11375</v>
      </c>
      <c r="U145" s="3">
        <v>11375</v>
      </c>
      <c r="V145" s="18">
        <v>182000</v>
      </c>
      <c r="W145" s="7" t="s">
        <v>62</v>
      </c>
      <c r="X145" t="s">
        <v>63</v>
      </c>
      <c r="Z145" t="s">
        <v>53</v>
      </c>
      <c r="AA145" s="16" t="s">
        <v>245</v>
      </c>
      <c r="AB145" s="19">
        <f>INDEX([1]!roteiros[Previsão de entrega],MATCH(Vendas[[#This Row],[Pedido]],[1]!roteiros[Pedido],0))</f>
        <v>45639</v>
      </c>
      <c r="AC145" s="19">
        <f>INDEX([1]!Finan[Vencimento - Vencimento orig],MATCH(Vendas[[#This Row],[Pedido]],[1]!Finan[Pedido],0))</f>
        <v>45717</v>
      </c>
      <c r="AD145" s="7" t="s">
        <v>55</v>
      </c>
      <c r="AE145" s="7"/>
    </row>
    <row r="146" spans="1:31" hidden="1" x14ac:dyDescent="0.3">
      <c r="A146" s="27" t="s">
        <v>35</v>
      </c>
      <c r="B146" s="27" t="s">
        <v>260</v>
      </c>
      <c r="C146" t="s">
        <v>261</v>
      </c>
      <c r="D146" t="s">
        <v>78</v>
      </c>
      <c r="E146" t="s">
        <v>262</v>
      </c>
      <c r="F146" t="s">
        <v>40</v>
      </c>
      <c r="G146" s="16" t="s">
        <v>151</v>
      </c>
      <c r="H146" s="28">
        <v>315</v>
      </c>
      <c r="I146" t="s">
        <v>42</v>
      </c>
      <c r="J146" s="27" t="s">
        <v>152</v>
      </c>
      <c r="K146" t="s">
        <v>44</v>
      </c>
      <c r="L146" s="27" t="s">
        <v>114</v>
      </c>
      <c r="M146" t="s">
        <v>46</v>
      </c>
      <c r="N146" t="s">
        <v>47</v>
      </c>
      <c r="O146" s="28">
        <v>2</v>
      </c>
      <c r="P146" s="27" t="s">
        <v>48</v>
      </c>
      <c r="Q146" s="27">
        <f>IF(Vendas[[#This Row],[Unid.]]="BG 5 M",Vendas[[#This Row],[Qtde. ]]*25,IF(Vendas[[#This Row],[Unid.]]="BG2,5M",Vendas[[#This Row],[Qtde. ]]*12.5,Vendas[[#This Row],[Qtde. ]]))</f>
        <v>50</v>
      </c>
      <c r="R146" s="27" t="s">
        <v>49</v>
      </c>
      <c r="S146" s="27" t="s">
        <v>50</v>
      </c>
      <c r="T146" s="3">
        <v>9625</v>
      </c>
      <c r="U146" s="3">
        <v>9625</v>
      </c>
      <c r="V146" s="29">
        <v>19250</v>
      </c>
      <c r="W146" s="27" t="s">
        <v>62</v>
      </c>
      <c r="X146" t="s">
        <v>63</v>
      </c>
      <c r="Z146" t="s">
        <v>64</v>
      </c>
      <c r="AA146" s="16" t="s">
        <v>263</v>
      </c>
      <c r="AB146" s="30">
        <f>INDEX([1]!roteiros[Previsão de entrega],MATCH(Vendas[[#This Row],[Pedido]],[1]!roteiros[Pedido],0))</f>
        <v>45636</v>
      </c>
      <c r="AC146" s="30">
        <f>INDEX([1]!Finan[Vencimento - Vencimento orig],MATCH(Vendas[[#This Row],[Pedido]],[1]!Finan[Pedido],0))</f>
        <v>45628</v>
      </c>
      <c r="AD146" s="27" t="s">
        <v>55</v>
      </c>
      <c r="AE146" s="27"/>
    </row>
    <row r="147" spans="1:31" hidden="1" x14ac:dyDescent="0.3">
      <c r="A147" s="27" t="s">
        <v>35</v>
      </c>
      <c r="B147" s="27" t="s">
        <v>260</v>
      </c>
      <c r="C147" t="s">
        <v>261</v>
      </c>
      <c r="D147" t="s">
        <v>78</v>
      </c>
      <c r="E147" t="s">
        <v>262</v>
      </c>
      <c r="F147" t="s">
        <v>40</v>
      </c>
      <c r="G147" s="16" t="s">
        <v>151</v>
      </c>
      <c r="H147" s="28">
        <v>315</v>
      </c>
      <c r="I147" t="s">
        <v>42</v>
      </c>
      <c r="J147" s="27" t="s">
        <v>152</v>
      </c>
      <c r="K147" t="s">
        <v>44</v>
      </c>
      <c r="L147" s="27" t="s">
        <v>61</v>
      </c>
      <c r="M147" t="s">
        <v>46</v>
      </c>
      <c r="N147" t="s">
        <v>47</v>
      </c>
      <c r="O147" s="28">
        <v>2</v>
      </c>
      <c r="P147" s="27" t="s">
        <v>48</v>
      </c>
      <c r="Q147" s="27">
        <f>IF(Vendas[[#This Row],[Unid.]]="BG 5 M",Vendas[[#This Row],[Qtde. ]]*25,IF(Vendas[[#This Row],[Unid.]]="BG2,5M",Vendas[[#This Row],[Qtde. ]]*12.5,Vendas[[#This Row],[Qtde. ]]))</f>
        <v>50</v>
      </c>
      <c r="R147" s="27" t="s">
        <v>49</v>
      </c>
      <c r="S147" s="27" t="s">
        <v>50</v>
      </c>
      <c r="T147" s="3">
        <v>10250</v>
      </c>
      <c r="U147" s="3">
        <v>10250</v>
      </c>
      <c r="V147" s="29">
        <v>20500</v>
      </c>
      <c r="W147" s="27" t="s">
        <v>62</v>
      </c>
      <c r="X147" t="s">
        <v>63</v>
      </c>
      <c r="Z147" t="s">
        <v>64</v>
      </c>
      <c r="AA147" s="16" t="s">
        <v>263</v>
      </c>
      <c r="AB147" s="30">
        <f>INDEX([1]!roteiros[Previsão de entrega],MATCH(Vendas[[#This Row],[Pedido]],[1]!roteiros[Pedido],0))</f>
        <v>45636</v>
      </c>
      <c r="AC147" s="30">
        <f>INDEX([1]!Finan[Vencimento - Vencimento orig],MATCH(Vendas[[#This Row],[Pedido]],[1]!Finan[Pedido],0))</f>
        <v>45628</v>
      </c>
      <c r="AD147" s="27" t="s">
        <v>55</v>
      </c>
      <c r="AE147" s="27"/>
    </row>
    <row r="148" spans="1:31" hidden="1" x14ac:dyDescent="0.3">
      <c r="A148" s="7" t="s">
        <v>35</v>
      </c>
      <c r="B148" s="7" t="s">
        <v>264</v>
      </c>
      <c r="C148" t="s">
        <v>265</v>
      </c>
      <c r="D148" t="s">
        <v>266</v>
      </c>
      <c r="E148" t="s">
        <v>120</v>
      </c>
      <c r="F148" t="s">
        <v>40</v>
      </c>
      <c r="G148" s="16" t="s">
        <v>267</v>
      </c>
      <c r="H148" s="17">
        <v>209</v>
      </c>
      <c r="I148" t="s">
        <v>42</v>
      </c>
      <c r="J148" s="7" t="s">
        <v>83</v>
      </c>
      <c r="K148" t="s">
        <v>44</v>
      </c>
      <c r="L148" s="7" t="s">
        <v>84</v>
      </c>
      <c r="M148" t="s">
        <v>46</v>
      </c>
      <c r="N148" t="s">
        <v>47</v>
      </c>
      <c r="O148" s="17">
        <v>13</v>
      </c>
      <c r="P148" s="7" t="s">
        <v>48</v>
      </c>
      <c r="Q148" s="7">
        <f>IF(Vendas[[#This Row],[Unid.]]="BG 5 M",Vendas[[#This Row],[Qtde. ]]*25,IF(Vendas[[#This Row],[Unid.]]="BG2,5M",Vendas[[#This Row],[Qtde. ]]*12.5,Vendas[[#This Row],[Qtde. ]]))</f>
        <v>325</v>
      </c>
      <c r="R148" s="7" t="s">
        <v>49</v>
      </c>
      <c r="S148" s="7" t="s">
        <v>50</v>
      </c>
      <c r="T148" s="3">
        <v>8000</v>
      </c>
      <c r="U148" s="3">
        <v>8000</v>
      </c>
      <c r="V148" s="18">
        <v>104000</v>
      </c>
      <c r="W148" s="7" t="s">
        <v>122</v>
      </c>
      <c r="X148" t="s">
        <v>63</v>
      </c>
      <c r="Z148" t="s">
        <v>64</v>
      </c>
      <c r="AA148" s="16" t="s">
        <v>268</v>
      </c>
      <c r="AB148" s="19">
        <f>INDEX([1]!roteiros[Previsão de entrega],MATCH(Vendas[[#This Row],[Pedido]],[1]!roteiros[Pedido],0))</f>
        <v>45631</v>
      </c>
      <c r="AC148" s="19">
        <v>45627</v>
      </c>
      <c r="AD148" s="7" t="s">
        <v>55</v>
      </c>
      <c r="AE148" s="7"/>
    </row>
    <row r="149" spans="1:31" hidden="1" x14ac:dyDescent="0.3">
      <c r="A149" s="7" t="s">
        <v>35</v>
      </c>
      <c r="B149" s="7" t="s">
        <v>264</v>
      </c>
      <c r="C149" t="s">
        <v>265</v>
      </c>
      <c r="D149" t="s">
        <v>266</v>
      </c>
      <c r="E149" t="s">
        <v>120</v>
      </c>
      <c r="F149" t="s">
        <v>40</v>
      </c>
      <c r="G149" s="16" t="s">
        <v>267</v>
      </c>
      <c r="H149" s="17">
        <v>209</v>
      </c>
      <c r="I149" t="s">
        <v>42</v>
      </c>
      <c r="J149" s="7" t="s">
        <v>83</v>
      </c>
      <c r="K149" t="s">
        <v>44</v>
      </c>
      <c r="L149" s="7" t="s">
        <v>114</v>
      </c>
      <c r="M149" t="s">
        <v>46</v>
      </c>
      <c r="N149" t="s">
        <v>47</v>
      </c>
      <c r="O149" s="17">
        <v>14</v>
      </c>
      <c r="P149" s="7" t="s">
        <v>48</v>
      </c>
      <c r="Q149" s="7">
        <f>IF(Vendas[[#This Row],[Unid.]]="BG 5 M",Vendas[[#This Row],[Qtde. ]]*25,IF(Vendas[[#This Row],[Unid.]]="BG2,5M",Vendas[[#This Row],[Qtde. ]]*12.5,Vendas[[#This Row],[Qtde. ]]))</f>
        <v>350</v>
      </c>
      <c r="R149" s="7" t="s">
        <v>49</v>
      </c>
      <c r="S149" s="7" t="s">
        <v>50</v>
      </c>
      <c r="T149" s="3">
        <v>9700</v>
      </c>
      <c r="U149" s="3">
        <v>9700</v>
      </c>
      <c r="V149" s="18">
        <v>135800</v>
      </c>
      <c r="W149" s="7" t="s">
        <v>122</v>
      </c>
      <c r="X149" t="s">
        <v>63</v>
      </c>
      <c r="Z149" t="s">
        <v>64</v>
      </c>
      <c r="AA149" s="16" t="s">
        <v>268</v>
      </c>
      <c r="AB149" s="19">
        <f>INDEX([1]!roteiros[Previsão de entrega],MATCH(Vendas[[#This Row],[Pedido]],[1]!roteiros[Pedido],0))</f>
        <v>45631</v>
      </c>
      <c r="AC149" s="19">
        <v>45627</v>
      </c>
      <c r="AD149" s="7" t="s">
        <v>55</v>
      </c>
      <c r="AE149" s="7"/>
    </row>
    <row r="150" spans="1:31" hidden="1" x14ac:dyDescent="0.3">
      <c r="A150" s="7" t="s">
        <v>35</v>
      </c>
      <c r="B150" s="7" t="s">
        <v>264</v>
      </c>
      <c r="C150" t="s">
        <v>265</v>
      </c>
      <c r="D150" t="s">
        <v>266</v>
      </c>
      <c r="E150" t="s">
        <v>120</v>
      </c>
      <c r="F150" t="s">
        <v>40</v>
      </c>
      <c r="G150" s="16" t="s">
        <v>267</v>
      </c>
      <c r="H150" s="17">
        <v>209</v>
      </c>
      <c r="I150" t="s">
        <v>42</v>
      </c>
      <c r="J150" s="7" t="s">
        <v>83</v>
      </c>
      <c r="K150" t="s">
        <v>44</v>
      </c>
      <c r="L150" s="7" t="s">
        <v>175</v>
      </c>
      <c r="M150" t="s">
        <v>46</v>
      </c>
      <c r="N150" t="s">
        <v>47</v>
      </c>
      <c r="O150" s="17">
        <v>20</v>
      </c>
      <c r="P150" s="7" t="s">
        <v>48</v>
      </c>
      <c r="Q150" s="7">
        <f>IF(Vendas[[#This Row],[Unid.]]="BG 5 M",Vendas[[#This Row],[Qtde. ]]*25,IF(Vendas[[#This Row],[Unid.]]="BG2,5M",Vendas[[#This Row],[Qtde. ]]*12.5,Vendas[[#This Row],[Qtde. ]]))</f>
        <v>500</v>
      </c>
      <c r="R150" s="7" t="s">
        <v>49</v>
      </c>
      <c r="S150" s="7" t="s">
        <v>50</v>
      </c>
      <c r="T150" s="3">
        <v>13275</v>
      </c>
      <c r="U150" s="3">
        <v>13275</v>
      </c>
      <c r="V150" s="18">
        <v>265500</v>
      </c>
      <c r="W150" s="7" t="s">
        <v>122</v>
      </c>
      <c r="X150" t="s">
        <v>63</v>
      </c>
      <c r="Z150" t="s">
        <v>64</v>
      </c>
      <c r="AA150" s="16" t="s">
        <v>268</v>
      </c>
      <c r="AB150" s="19">
        <f>INDEX([1]!roteiros[Previsão de entrega],MATCH(Vendas[[#This Row],[Pedido]],[1]!roteiros[Pedido],0))</f>
        <v>45631</v>
      </c>
      <c r="AC150" s="19">
        <v>45627</v>
      </c>
      <c r="AD150" s="7" t="s">
        <v>55</v>
      </c>
      <c r="AE150" s="7"/>
    </row>
    <row r="151" spans="1:31" hidden="1" x14ac:dyDescent="0.3">
      <c r="A151" s="7" t="s">
        <v>35</v>
      </c>
      <c r="B151" s="7" t="s">
        <v>264</v>
      </c>
      <c r="C151" t="s">
        <v>265</v>
      </c>
      <c r="D151" t="s">
        <v>266</v>
      </c>
      <c r="E151" t="s">
        <v>120</v>
      </c>
      <c r="F151" t="s">
        <v>40</v>
      </c>
      <c r="G151" s="16" t="s">
        <v>267</v>
      </c>
      <c r="H151" s="17">
        <v>209</v>
      </c>
      <c r="I151" t="s">
        <v>42</v>
      </c>
      <c r="J151" s="7" t="s">
        <v>83</v>
      </c>
      <c r="K151" t="s">
        <v>44</v>
      </c>
      <c r="L151" s="7" t="s">
        <v>45</v>
      </c>
      <c r="M151" t="s">
        <v>46</v>
      </c>
      <c r="N151" t="s">
        <v>47</v>
      </c>
      <c r="O151" s="17">
        <v>30</v>
      </c>
      <c r="P151" s="7" t="s">
        <v>48</v>
      </c>
      <c r="Q151" s="7">
        <f>IF(Vendas[[#This Row],[Unid.]]="BG 5 M",Vendas[[#This Row],[Qtde. ]]*25,IF(Vendas[[#This Row],[Unid.]]="BG2,5M",Vendas[[#This Row],[Qtde. ]]*12.5,Vendas[[#This Row],[Qtde. ]]))</f>
        <v>750</v>
      </c>
      <c r="R151" s="7" t="s">
        <v>49</v>
      </c>
      <c r="S151" s="7" t="s">
        <v>50</v>
      </c>
      <c r="T151" s="3">
        <v>13275</v>
      </c>
      <c r="U151" s="3">
        <v>13275</v>
      </c>
      <c r="V151" s="18">
        <v>398250</v>
      </c>
      <c r="W151" s="7" t="s">
        <v>122</v>
      </c>
      <c r="X151" t="s">
        <v>63</v>
      </c>
      <c r="Z151" t="s">
        <v>64</v>
      </c>
      <c r="AA151" s="16" t="s">
        <v>268</v>
      </c>
      <c r="AB151" s="19">
        <f>INDEX([1]!roteiros[Previsão de entrega],MATCH(Vendas[[#This Row],[Pedido]],[1]!roteiros[Pedido],0))</f>
        <v>45631</v>
      </c>
      <c r="AC151" s="19">
        <v>45627</v>
      </c>
      <c r="AD151" s="7" t="s">
        <v>55</v>
      </c>
      <c r="AE151" s="7"/>
    </row>
    <row r="152" spans="1:31" hidden="1" x14ac:dyDescent="0.3">
      <c r="A152" s="7" t="s">
        <v>35</v>
      </c>
      <c r="B152" s="7" t="s">
        <v>264</v>
      </c>
      <c r="C152" t="s">
        <v>265</v>
      </c>
      <c r="D152" t="s">
        <v>266</v>
      </c>
      <c r="E152" t="s">
        <v>120</v>
      </c>
      <c r="F152" t="s">
        <v>40</v>
      </c>
      <c r="G152" s="16" t="s">
        <v>267</v>
      </c>
      <c r="H152" s="17">
        <v>209</v>
      </c>
      <c r="I152" t="s">
        <v>42</v>
      </c>
      <c r="J152" s="7" t="s">
        <v>83</v>
      </c>
      <c r="K152" t="s">
        <v>44</v>
      </c>
      <c r="L152" s="7" t="s">
        <v>70</v>
      </c>
      <c r="M152" t="s">
        <v>46</v>
      </c>
      <c r="N152" t="s">
        <v>47</v>
      </c>
      <c r="O152" s="17">
        <v>4</v>
      </c>
      <c r="P152" s="7" t="s">
        <v>48</v>
      </c>
      <c r="Q152" s="7">
        <f>IF(Vendas[[#This Row],[Unid.]]="BG 5 M",Vendas[[#This Row],[Qtde. ]]*25,IF(Vendas[[#This Row],[Unid.]]="BG2,5M",Vendas[[#This Row],[Qtde. ]]*12.5,Vendas[[#This Row],[Qtde. ]]))</f>
        <v>100</v>
      </c>
      <c r="R152" s="7" t="s">
        <v>49</v>
      </c>
      <c r="S152" s="7" t="s">
        <v>50</v>
      </c>
      <c r="T152" s="3">
        <v>10375</v>
      </c>
      <c r="U152" s="3">
        <v>10375</v>
      </c>
      <c r="V152" s="18">
        <v>41500</v>
      </c>
      <c r="W152" s="7" t="s">
        <v>122</v>
      </c>
      <c r="X152" t="s">
        <v>63</v>
      </c>
      <c r="Z152" t="s">
        <v>64</v>
      </c>
      <c r="AA152" s="16" t="s">
        <v>268</v>
      </c>
      <c r="AB152" s="19">
        <f>INDEX([1]!roteiros[Previsão de entrega],MATCH(Vendas[[#This Row],[Pedido]],[1]!roteiros[Pedido],0))</f>
        <v>45631</v>
      </c>
      <c r="AC152" s="19">
        <v>45627</v>
      </c>
      <c r="AD152" s="7" t="s">
        <v>55</v>
      </c>
      <c r="AE152" s="7"/>
    </row>
    <row r="153" spans="1:31" hidden="1" x14ac:dyDescent="0.3">
      <c r="A153" s="7" t="s">
        <v>35</v>
      </c>
      <c r="B153" s="7" t="s">
        <v>264</v>
      </c>
      <c r="C153" t="s">
        <v>265</v>
      </c>
      <c r="D153" t="s">
        <v>266</v>
      </c>
      <c r="E153" t="s">
        <v>120</v>
      </c>
      <c r="F153" t="s">
        <v>40</v>
      </c>
      <c r="G153" s="16" t="s">
        <v>267</v>
      </c>
      <c r="H153" s="17">
        <v>209</v>
      </c>
      <c r="I153" t="s">
        <v>42</v>
      </c>
      <c r="J153" s="7" t="s">
        <v>83</v>
      </c>
      <c r="K153" t="s">
        <v>44</v>
      </c>
      <c r="L153" s="7" t="s">
        <v>70</v>
      </c>
      <c r="M153" t="s">
        <v>46</v>
      </c>
      <c r="N153" t="s">
        <v>47</v>
      </c>
      <c r="O153" s="17">
        <v>10</v>
      </c>
      <c r="P153" s="7" t="s">
        <v>20</v>
      </c>
      <c r="Q153" s="7">
        <f>IF(Vendas[[#This Row],[Unid.]]="BG 5 M",Vendas[[#This Row],[Qtde. ]]*25,IF(Vendas[[#This Row],[Unid.]]="BG2,5M",Vendas[[#This Row],[Qtde. ]]*12.5,Vendas[[#This Row],[Qtde. ]]))</f>
        <v>10</v>
      </c>
      <c r="R153" s="7" t="s">
        <v>49</v>
      </c>
      <c r="S153" s="7" t="s">
        <v>50</v>
      </c>
      <c r="T153" s="3">
        <v>415</v>
      </c>
      <c r="U153" s="3">
        <v>415</v>
      </c>
      <c r="V153" s="18">
        <v>4150</v>
      </c>
      <c r="W153" s="7" t="s">
        <v>122</v>
      </c>
      <c r="X153" t="s">
        <v>63</v>
      </c>
      <c r="Z153" t="s">
        <v>64</v>
      </c>
      <c r="AA153" s="16" t="s">
        <v>268</v>
      </c>
      <c r="AB153" s="19">
        <f>INDEX([1]!roteiros[Previsão de entrega],MATCH(Vendas[[#This Row],[Pedido]],[1]!roteiros[Pedido],0))</f>
        <v>45631</v>
      </c>
      <c r="AC153" s="19">
        <v>45627</v>
      </c>
      <c r="AD153" s="7" t="s">
        <v>55</v>
      </c>
      <c r="AE153" s="7"/>
    </row>
    <row r="154" spans="1:31" hidden="1" x14ac:dyDescent="0.3">
      <c r="A154" s="7" t="s">
        <v>35</v>
      </c>
      <c r="B154" s="7" t="s">
        <v>264</v>
      </c>
      <c r="C154" t="s">
        <v>265</v>
      </c>
      <c r="D154" t="s">
        <v>266</v>
      </c>
      <c r="E154" t="s">
        <v>120</v>
      </c>
      <c r="F154" t="s">
        <v>40</v>
      </c>
      <c r="G154" s="16" t="s">
        <v>267</v>
      </c>
      <c r="H154" s="17">
        <v>209</v>
      </c>
      <c r="I154" t="s">
        <v>42</v>
      </c>
      <c r="J154" s="7" t="s">
        <v>83</v>
      </c>
      <c r="K154" t="s">
        <v>44</v>
      </c>
      <c r="L154" s="7" t="s">
        <v>61</v>
      </c>
      <c r="M154" t="s">
        <v>46</v>
      </c>
      <c r="N154" t="s">
        <v>47</v>
      </c>
      <c r="O154" s="17">
        <v>22</v>
      </c>
      <c r="P154" s="7" t="s">
        <v>48</v>
      </c>
      <c r="Q154" s="7">
        <f>IF(Vendas[[#This Row],[Unid.]]="BG 5 M",Vendas[[#This Row],[Qtde. ]]*25,IF(Vendas[[#This Row],[Unid.]]="BG2,5M",Vendas[[#This Row],[Qtde. ]]*12.5,Vendas[[#This Row],[Qtde. ]]))</f>
        <v>550</v>
      </c>
      <c r="R154" s="7" t="s">
        <v>49</v>
      </c>
      <c r="S154" s="7" t="s">
        <v>50</v>
      </c>
      <c r="T154" s="3">
        <v>11000</v>
      </c>
      <c r="U154" s="3">
        <v>11000</v>
      </c>
      <c r="V154" s="18">
        <v>242000</v>
      </c>
      <c r="W154" s="7" t="s">
        <v>122</v>
      </c>
      <c r="X154" t="s">
        <v>63</v>
      </c>
      <c r="Z154" t="s">
        <v>64</v>
      </c>
      <c r="AA154" s="16" t="s">
        <v>268</v>
      </c>
      <c r="AB154" s="19">
        <f>INDEX([1]!roteiros[Previsão de entrega],MATCH(Vendas[[#This Row],[Pedido]],[1]!roteiros[Pedido],0))</f>
        <v>45631</v>
      </c>
      <c r="AC154" s="19">
        <v>45627</v>
      </c>
      <c r="AD154" s="7" t="s">
        <v>55</v>
      </c>
      <c r="AE154" s="7"/>
    </row>
    <row r="155" spans="1:31" hidden="1" x14ac:dyDescent="0.3">
      <c r="A155" s="7" t="s">
        <v>35</v>
      </c>
      <c r="B155" s="7" t="s">
        <v>264</v>
      </c>
      <c r="C155" t="s">
        <v>265</v>
      </c>
      <c r="D155" t="s">
        <v>266</v>
      </c>
      <c r="E155" t="s">
        <v>120</v>
      </c>
      <c r="F155" t="s">
        <v>40</v>
      </c>
      <c r="G155" s="16" t="s">
        <v>267</v>
      </c>
      <c r="H155" s="17">
        <v>209</v>
      </c>
      <c r="I155" t="s">
        <v>42</v>
      </c>
      <c r="J155" s="7" t="s">
        <v>83</v>
      </c>
      <c r="K155" t="s">
        <v>44</v>
      </c>
      <c r="L155" s="7" t="s">
        <v>61</v>
      </c>
      <c r="M155" t="s">
        <v>46</v>
      </c>
      <c r="N155" t="s">
        <v>47</v>
      </c>
      <c r="O155" s="17">
        <v>8</v>
      </c>
      <c r="P155" s="7" t="s">
        <v>20</v>
      </c>
      <c r="Q155" s="7">
        <f>IF(Vendas[[#This Row],[Unid.]]="BG 5 M",Vendas[[#This Row],[Qtde. ]]*25,IF(Vendas[[#This Row],[Unid.]]="BG2,5M",Vendas[[#This Row],[Qtde. ]]*12.5,Vendas[[#This Row],[Qtde. ]]))</f>
        <v>8</v>
      </c>
      <c r="R155" s="7" t="s">
        <v>49</v>
      </c>
      <c r="S155" s="7" t="s">
        <v>50</v>
      </c>
      <c r="T155" s="3">
        <v>440</v>
      </c>
      <c r="U155" s="3">
        <v>440</v>
      </c>
      <c r="V155" s="18">
        <v>3520</v>
      </c>
      <c r="W155" s="7" t="s">
        <v>122</v>
      </c>
      <c r="X155" t="s">
        <v>63</v>
      </c>
      <c r="Z155" t="s">
        <v>64</v>
      </c>
      <c r="AA155" s="16" t="s">
        <v>268</v>
      </c>
      <c r="AB155" s="19">
        <f>INDEX([1]!roteiros[Previsão de entrega],MATCH(Vendas[[#This Row],[Pedido]],[1]!roteiros[Pedido],0))</f>
        <v>45631</v>
      </c>
      <c r="AC155" s="19">
        <v>45627</v>
      </c>
      <c r="AD155" s="7" t="s">
        <v>55</v>
      </c>
      <c r="AE155" s="7"/>
    </row>
    <row r="156" spans="1:31" hidden="1" x14ac:dyDescent="0.3">
      <c r="A156" s="23" t="s">
        <v>75</v>
      </c>
      <c r="B156" s="23" t="s">
        <v>269</v>
      </c>
      <c r="C156" t="s">
        <v>270</v>
      </c>
      <c r="D156" t="s">
        <v>78</v>
      </c>
      <c r="E156" t="s">
        <v>111</v>
      </c>
      <c r="F156" t="s">
        <v>40</v>
      </c>
      <c r="G156" s="16" t="s">
        <v>169</v>
      </c>
      <c r="H156" s="24">
        <v>727</v>
      </c>
      <c r="I156" t="s">
        <v>42</v>
      </c>
      <c r="J156" s="23" t="s">
        <v>60</v>
      </c>
      <c r="K156" t="s">
        <v>44</v>
      </c>
      <c r="L156" s="23" t="s">
        <v>175</v>
      </c>
      <c r="M156" t="s">
        <v>46</v>
      </c>
      <c r="N156" t="s">
        <v>47</v>
      </c>
      <c r="O156" s="24">
        <v>6</v>
      </c>
      <c r="P156" s="23" t="s">
        <v>48</v>
      </c>
      <c r="Q156" s="23">
        <f>IF(Vendas[[#This Row],[Unid.]]="BG 5 M",Vendas[[#This Row],[Qtde. ]]*25,IF(Vendas[[#This Row],[Unid.]]="BG2,5M",Vendas[[#This Row],[Qtde. ]]*12.5,Vendas[[#This Row],[Qtde. ]]))</f>
        <v>150</v>
      </c>
      <c r="R156" s="23" t="s">
        <v>49</v>
      </c>
      <c r="S156" s="23" t="s">
        <v>50</v>
      </c>
      <c r="T156" s="3">
        <v>14375</v>
      </c>
      <c r="U156" s="3">
        <v>14375</v>
      </c>
      <c r="V156" s="25">
        <v>86250</v>
      </c>
      <c r="W156" s="23" t="s">
        <v>51</v>
      </c>
      <c r="X156" t="s">
        <v>63</v>
      </c>
      <c r="Z156" t="s">
        <v>53</v>
      </c>
      <c r="AA156" s="16" t="s">
        <v>86</v>
      </c>
      <c r="AB156" s="26">
        <v>45646</v>
      </c>
      <c r="AC156" s="26">
        <v>45777</v>
      </c>
      <c r="AD156" s="23" t="s">
        <v>55</v>
      </c>
      <c r="AE156" s="23"/>
    </row>
    <row r="157" spans="1:31" hidden="1" x14ac:dyDescent="0.3">
      <c r="A157" s="23" t="s">
        <v>75</v>
      </c>
      <c r="B157" s="23" t="s">
        <v>269</v>
      </c>
      <c r="C157" t="s">
        <v>270</v>
      </c>
      <c r="D157" t="s">
        <v>78</v>
      </c>
      <c r="E157" t="s">
        <v>111</v>
      </c>
      <c r="F157" t="s">
        <v>40</v>
      </c>
      <c r="G157" s="16" t="s">
        <v>169</v>
      </c>
      <c r="H157" s="24">
        <v>727</v>
      </c>
      <c r="I157" t="s">
        <v>42</v>
      </c>
      <c r="J157" s="23" t="s">
        <v>60</v>
      </c>
      <c r="K157" t="s">
        <v>44</v>
      </c>
      <c r="L157" s="23" t="s">
        <v>175</v>
      </c>
      <c r="M157" t="s">
        <v>46</v>
      </c>
      <c r="N157" t="s">
        <v>47</v>
      </c>
      <c r="O157" s="24">
        <v>15</v>
      </c>
      <c r="P157" s="23" t="s">
        <v>20</v>
      </c>
      <c r="Q157" s="23">
        <f>IF(Vendas[[#This Row],[Unid.]]="BG 5 M",Vendas[[#This Row],[Qtde. ]]*25,IF(Vendas[[#This Row],[Unid.]]="BG2,5M",Vendas[[#This Row],[Qtde. ]]*12.5,Vendas[[#This Row],[Qtde. ]]))</f>
        <v>15</v>
      </c>
      <c r="R157" s="23" t="s">
        <v>49</v>
      </c>
      <c r="S157" s="23" t="s">
        <v>50</v>
      </c>
      <c r="T157" s="3">
        <v>575</v>
      </c>
      <c r="U157" s="3">
        <v>575</v>
      </c>
      <c r="V157" s="25">
        <v>8625</v>
      </c>
      <c r="W157" s="23" t="s">
        <v>51</v>
      </c>
      <c r="X157" t="s">
        <v>63</v>
      </c>
      <c r="Z157" t="s">
        <v>53</v>
      </c>
      <c r="AA157" s="16" t="s">
        <v>86</v>
      </c>
      <c r="AB157" s="26">
        <v>45646</v>
      </c>
      <c r="AC157" s="26">
        <v>45777</v>
      </c>
      <c r="AD157" s="23" t="s">
        <v>55</v>
      </c>
      <c r="AE157" s="23"/>
    </row>
    <row r="158" spans="1:31" hidden="1" x14ac:dyDescent="0.3">
      <c r="A158" s="23" t="s">
        <v>75</v>
      </c>
      <c r="B158" s="23" t="s">
        <v>269</v>
      </c>
      <c r="C158" t="s">
        <v>270</v>
      </c>
      <c r="D158" t="s">
        <v>78</v>
      </c>
      <c r="E158" t="s">
        <v>111</v>
      </c>
      <c r="F158" t="s">
        <v>40</v>
      </c>
      <c r="G158" s="16" t="s">
        <v>169</v>
      </c>
      <c r="H158" s="24">
        <v>727</v>
      </c>
      <c r="I158" t="s">
        <v>42</v>
      </c>
      <c r="J158" s="23" t="s">
        <v>60</v>
      </c>
      <c r="K158" t="s">
        <v>44</v>
      </c>
      <c r="L158" s="23" t="s">
        <v>70</v>
      </c>
      <c r="M158" t="s">
        <v>46</v>
      </c>
      <c r="N158" t="s">
        <v>47</v>
      </c>
      <c r="O158" s="24">
        <v>1</v>
      </c>
      <c r="P158" s="23" t="s">
        <v>48</v>
      </c>
      <c r="Q158" s="23">
        <f>IF(Vendas[[#This Row],[Unid.]]="BG 5 M",Vendas[[#This Row],[Qtde. ]]*25,IF(Vendas[[#This Row],[Unid.]]="BG2,5M",Vendas[[#This Row],[Qtde. ]]*12.5,Vendas[[#This Row],[Qtde. ]]))</f>
        <v>25</v>
      </c>
      <c r="R158" s="23" t="s">
        <v>49</v>
      </c>
      <c r="S158" s="23" t="s">
        <v>50</v>
      </c>
      <c r="T158" s="3">
        <v>11125</v>
      </c>
      <c r="U158" s="3">
        <v>11125</v>
      </c>
      <c r="V158" s="25">
        <v>11125</v>
      </c>
      <c r="W158" s="23" t="s">
        <v>51</v>
      </c>
      <c r="X158" t="s">
        <v>63</v>
      </c>
      <c r="Z158" t="s">
        <v>53</v>
      </c>
      <c r="AA158" s="16" t="s">
        <v>86</v>
      </c>
      <c r="AB158" s="26">
        <v>45646</v>
      </c>
      <c r="AC158" s="26">
        <v>45777</v>
      </c>
      <c r="AD158" s="23" t="s">
        <v>55</v>
      </c>
      <c r="AE158" s="23"/>
    </row>
    <row r="159" spans="1:31" hidden="1" x14ac:dyDescent="0.3">
      <c r="A159" s="23" t="s">
        <v>75</v>
      </c>
      <c r="B159" s="23" t="s">
        <v>269</v>
      </c>
      <c r="C159" t="s">
        <v>270</v>
      </c>
      <c r="D159" t="s">
        <v>78</v>
      </c>
      <c r="E159" t="s">
        <v>111</v>
      </c>
      <c r="F159" t="s">
        <v>40</v>
      </c>
      <c r="G159" s="16" t="s">
        <v>169</v>
      </c>
      <c r="H159" s="24">
        <v>727</v>
      </c>
      <c r="I159" t="s">
        <v>42</v>
      </c>
      <c r="J159" s="23" t="s">
        <v>60</v>
      </c>
      <c r="K159" t="s">
        <v>44</v>
      </c>
      <c r="L159" s="23" t="s">
        <v>70</v>
      </c>
      <c r="M159" t="s">
        <v>46</v>
      </c>
      <c r="N159" t="s">
        <v>47</v>
      </c>
      <c r="O159" s="24">
        <v>10</v>
      </c>
      <c r="P159" s="23" t="s">
        <v>20</v>
      </c>
      <c r="Q159" s="23">
        <f>IF(Vendas[[#This Row],[Unid.]]="BG 5 M",Vendas[[#This Row],[Qtde. ]]*25,IF(Vendas[[#This Row],[Unid.]]="BG2,5M",Vendas[[#This Row],[Qtde. ]]*12.5,Vendas[[#This Row],[Qtde. ]]))</f>
        <v>10</v>
      </c>
      <c r="R159" s="23" t="s">
        <v>49</v>
      </c>
      <c r="S159" s="23" t="s">
        <v>50</v>
      </c>
      <c r="T159" s="3">
        <v>445</v>
      </c>
      <c r="U159" s="3">
        <v>445</v>
      </c>
      <c r="V159" s="25">
        <v>4450</v>
      </c>
      <c r="W159" s="23" t="s">
        <v>51</v>
      </c>
      <c r="X159" t="s">
        <v>63</v>
      </c>
      <c r="Z159" t="s">
        <v>53</v>
      </c>
      <c r="AA159" s="16" t="s">
        <v>86</v>
      </c>
      <c r="AB159" s="26">
        <v>45646</v>
      </c>
      <c r="AC159" s="26">
        <v>45777</v>
      </c>
      <c r="AD159" s="23" t="s">
        <v>55</v>
      </c>
      <c r="AE159" s="23"/>
    </row>
    <row r="160" spans="1:31" hidden="1" x14ac:dyDescent="0.3">
      <c r="A160" s="23" t="s">
        <v>75</v>
      </c>
      <c r="B160" s="23" t="s">
        <v>269</v>
      </c>
      <c r="C160" t="s">
        <v>270</v>
      </c>
      <c r="D160" t="s">
        <v>78</v>
      </c>
      <c r="E160" t="s">
        <v>111</v>
      </c>
      <c r="F160" t="s">
        <v>40</v>
      </c>
      <c r="G160" s="16" t="s">
        <v>169</v>
      </c>
      <c r="H160" s="24">
        <v>727</v>
      </c>
      <c r="I160" t="s">
        <v>42</v>
      </c>
      <c r="J160" s="23" t="s">
        <v>60</v>
      </c>
      <c r="K160" t="s">
        <v>44</v>
      </c>
      <c r="L160" s="23" t="s">
        <v>61</v>
      </c>
      <c r="M160" t="s">
        <v>46</v>
      </c>
      <c r="N160" t="s">
        <v>47</v>
      </c>
      <c r="O160" s="24">
        <v>1</v>
      </c>
      <c r="P160" s="23" t="s">
        <v>48</v>
      </c>
      <c r="Q160" s="23">
        <f>IF(Vendas[[#This Row],[Unid.]]="BG 5 M",Vendas[[#This Row],[Qtde. ]]*25,IF(Vendas[[#This Row],[Unid.]]="BG2,5M",Vendas[[#This Row],[Qtde. ]]*12.5,Vendas[[#This Row],[Qtde. ]]))</f>
        <v>25</v>
      </c>
      <c r="R160" s="23" t="s">
        <v>49</v>
      </c>
      <c r="S160" s="23" t="s">
        <v>50</v>
      </c>
      <c r="T160" s="3">
        <v>12350</v>
      </c>
      <c r="U160" s="3">
        <v>12350</v>
      </c>
      <c r="V160" s="25">
        <v>12350</v>
      </c>
      <c r="W160" s="23" t="s">
        <v>51</v>
      </c>
      <c r="X160" t="s">
        <v>63</v>
      </c>
      <c r="Z160" t="s">
        <v>53</v>
      </c>
      <c r="AA160" s="16" t="s">
        <v>86</v>
      </c>
      <c r="AB160" s="26">
        <v>45646</v>
      </c>
      <c r="AC160" s="26">
        <v>45777</v>
      </c>
      <c r="AD160" s="23" t="s">
        <v>55</v>
      </c>
      <c r="AE160" s="23"/>
    </row>
    <row r="161" spans="1:31" hidden="1" x14ac:dyDescent="0.3">
      <c r="A161" s="7" t="s">
        <v>35</v>
      </c>
      <c r="B161" s="7" t="s">
        <v>271</v>
      </c>
      <c r="C161" t="s">
        <v>272</v>
      </c>
      <c r="D161" t="s">
        <v>38</v>
      </c>
      <c r="E161" t="s">
        <v>111</v>
      </c>
      <c r="F161" t="s">
        <v>40</v>
      </c>
      <c r="G161" s="16" t="s">
        <v>273</v>
      </c>
      <c r="H161" s="17">
        <v>718</v>
      </c>
      <c r="I161" t="s">
        <v>42</v>
      </c>
      <c r="J161" s="7" t="s">
        <v>60</v>
      </c>
      <c r="K161" t="s">
        <v>44</v>
      </c>
      <c r="L161" s="7" t="s">
        <v>114</v>
      </c>
      <c r="M161" t="s">
        <v>46</v>
      </c>
      <c r="N161" t="s">
        <v>47</v>
      </c>
      <c r="O161" s="17">
        <v>1</v>
      </c>
      <c r="P161" s="7" t="s">
        <v>48</v>
      </c>
      <c r="Q161" s="7">
        <f>IF(Vendas[[#This Row],[Unid.]]="BG 5 M",Vendas[[#This Row],[Qtde. ]]*25,IF(Vendas[[#This Row],[Unid.]]="BG2,5M",Vendas[[#This Row],[Qtde. ]]*12.5,Vendas[[#This Row],[Qtde. ]]))</f>
        <v>25</v>
      </c>
      <c r="R161" s="7" t="s">
        <v>49</v>
      </c>
      <c r="S161" s="7" t="s">
        <v>50</v>
      </c>
      <c r="T161" s="3">
        <v>10300</v>
      </c>
      <c r="U161" s="3">
        <v>10300</v>
      </c>
      <c r="V161" s="18">
        <v>10300</v>
      </c>
      <c r="W161" s="7" t="s">
        <v>51</v>
      </c>
      <c r="X161" t="s">
        <v>63</v>
      </c>
      <c r="Z161" t="s">
        <v>64</v>
      </c>
      <c r="AA161" s="16" t="s">
        <v>274</v>
      </c>
      <c r="AB161" s="19">
        <f>INDEX([1]!roteiros[Previsão de entrega],MATCH(Vendas[[#This Row],[Pedido]],[1]!roteiros[Pedido],0))</f>
        <v>45644</v>
      </c>
      <c r="AC161" s="19">
        <f>INDEX([1]!Finan[Vencimento - Vencimento orig],MATCH(Vendas[[#This Row],[Pedido]],[1]!Finan[Pedido],0))</f>
        <v>45628</v>
      </c>
      <c r="AD161" s="7" t="s">
        <v>55</v>
      </c>
      <c r="AE161" s="7"/>
    </row>
    <row r="162" spans="1:31" hidden="1" x14ac:dyDescent="0.3">
      <c r="A162" s="7" t="s">
        <v>35</v>
      </c>
      <c r="B162" s="7" t="s">
        <v>271</v>
      </c>
      <c r="C162" t="s">
        <v>272</v>
      </c>
      <c r="D162" t="s">
        <v>38</v>
      </c>
      <c r="E162" t="s">
        <v>111</v>
      </c>
      <c r="F162" t="s">
        <v>40</v>
      </c>
      <c r="G162" s="16" t="s">
        <v>273</v>
      </c>
      <c r="H162" s="17">
        <v>718</v>
      </c>
      <c r="I162" t="s">
        <v>42</v>
      </c>
      <c r="J162" s="7" t="s">
        <v>60</v>
      </c>
      <c r="K162" t="s">
        <v>44</v>
      </c>
      <c r="L162" s="7" t="s">
        <v>114</v>
      </c>
      <c r="M162" t="s">
        <v>46</v>
      </c>
      <c r="N162" t="s">
        <v>47</v>
      </c>
      <c r="O162" s="17">
        <v>7</v>
      </c>
      <c r="P162" s="7" t="s">
        <v>20</v>
      </c>
      <c r="Q162" s="7">
        <f>IF(Vendas[[#This Row],[Unid.]]="BG 5 M",Vendas[[#This Row],[Qtde. ]]*25,IF(Vendas[[#This Row],[Unid.]]="BG2,5M",Vendas[[#This Row],[Qtde. ]]*12.5,Vendas[[#This Row],[Qtde. ]]))</f>
        <v>7</v>
      </c>
      <c r="R162" s="7" t="s">
        <v>49</v>
      </c>
      <c r="S162" s="7" t="s">
        <v>50</v>
      </c>
      <c r="T162" s="3">
        <v>412</v>
      </c>
      <c r="U162" s="3">
        <v>412</v>
      </c>
      <c r="V162" s="18">
        <v>2884</v>
      </c>
      <c r="W162" s="7" t="s">
        <v>51</v>
      </c>
      <c r="X162" t="s">
        <v>63</v>
      </c>
      <c r="Z162" t="s">
        <v>64</v>
      </c>
      <c r="AA162" s="16" t="s">
        <v>274</v>
      </c>
      <c r="AB162" s="19">
        <f>INDEX([1]!roteiros[Previsão de entrega],MATCH(Vendas[[#This Row],[Pedido]],[1]!roteiros[Pedido],0))</f>
        <v>45644</v>
      </c>
      <c r="AC162" s="19">
        <f>INDEX([1]!Finan[Vencimento - Vencimento orig],MATCH(Vendas[[#This Row],[Pedido]],[1]!Finan[Pedido],0))</f>
        <v>45628</v>
      </c>
      <c r="AD162" s="7" t="s">
        <v>55</v>
      </c>
      <c r="AE162" s="7"/>
    </row>
    <row r="163" spans="1:31" hidden="1" x14ac:dyDescent="0.3">
      <c r="A163" s="7" t="s">
        <v>35</v>
      </c>
      <c r="B163" s="7" t="s">
        <v>271</v>
      </c>
      <c r="C163" t="s">
        <v>272</v>
      </c>
      <c r="D163" t="s">
        <v>38</v>
      </c>
      <c r="E163" t="s">
        <v>111</v>
      </c>
      <c r="F163" t="s">
        <v>40</v>
      </c>
      <c r="G163" s="16" t="s">
        <v>273</v>
      </c>
      <c r="H163" s="17">
        <v>718</v>
      </c>
      <c r="I163" t="s">
        <v>42</v>
      </c>
      <c r="J163" s="7" t="s">
        <v>60</v>
      </c>
      <c r="K163" t="s">
        <v>44</v>
      </c>
      <c r="L163" s="7" t="s">
        <v>70</v>
      </c>
      <c r="M163" t="s">
        <v>46</v>
      </c>
      <c r="N163" t="s">
        <v>47</v>
      </c>
      <c r="O163" s="17">
        <v>2</v>
      </c>
      <c r="P163" s="7" t="s">
        <v>48</v>
      </c>
      <c r="Q163" s="7">
        <f>IF(Vendas[[#This Row],[Unid.]]="BG 5 M",Vendas[[#This Row],[Qtde. ]]*25,IF(Vendas[[#This Row],[Unid.]]="BG2,5M",Vendas[[#This Row],[Qtde. ]]*12.5,Vendas[[#This Row],[Qtde. ]]))</f>
        <v>50</v>
      </c>
      <c r="R163" s="7" t="s">
        <v>49</v>
      </c>
      <c r="S163" s="7" t="s">
        <v>50</v>
      </c>
      <c r="T163" s="3">
        <v>10450</v>
      </c>
      <c r="U163" s="3">
        <v>10450</v>
      </c>
      <c r="V163" s="18">
        <v>20900</v>
      </c>
      <c r="W163" s="7" t="s">
        <v>51</v>
      </c>
      <c r="X163" t="s">
        <v>63</v>
      </c>
      <c r="Z163" t="s">
        <v>64</v>
      </c>
      <c r="AA163" s="16" t="s">
        <v>274</v>
      </c>
      <c r="AB163" s="19">
        <f>INDEX([1]!roteiros[Previsão de entrega],MATCH(Vendas[[#This Row],[Pedido]],[1]!roteiros[Pedido],0))</f>
        <v>45644</v>
      </c>
      <c r="AC163" s="19">
        <f>INDEX([1]!Finan[Vencimento - Vencimento orig],MATCH(Vendas[[#This Row],[Pedido]],[1]!Finan[Pedido],0))</f>
        <v>45628</v>
      </c>
      <c r="AD163" s="7" t="s">
        <v>55</v>
      </c>
      <c r="AE163" s="7"/>
    </row>
    <row r="164" spans="1:31" hidden="1" x14ac:dyDescent="0.3">
      <c r="A164" s="7" t="s">
        <v>35</v>
      </c>
      <c r="B164" s="7" t="s">
        <v>271</v>
      </c>
      <c r="C164" t="s">
        <v>272</v>
      </c>
      <c r="D164" t="s">
        <v>38</v>
      </c>
      <c r="E164" t="s">
        <v>111</v>
      </c>
      <c r="F164" t="s">
        <v>40</v>
      </c>
      <c r="G164" s="16" t="s">
        <v>273</v>
      </c>
      <c r="H164" s="17">
        <v>718</v>
      </c>
      <c r="I164" t="s">
        <v>42</v>
      </c>
      <c r="J164" s="7" t="s">
        <v>60</v>
      </c>
      <c r="K164" t="s">
        <v>44</v>
      </c>
      <c r="L164" s="7" t="s">
        <v>70</v>
      </c>
      <c r="M164" t="s">
        <v>46</v>
      </c>
      <c r="N164" t="s">
        <v>47</v>
      </c>
      <c r="O164" s="17">
        <v>23</v>
      </c>
      <c r="P164" s="7" t="s">
        <v>20</v>
      </c>
      <c r="Q164" s="7">
        <f>IF(Vendas[[#This Row],[Unid.]]="BG 5 M",Vendas[[#This Row],[Qtde. ]]*25,IF(Vendas[[#This Row],[Unid.]]="BG2,5M",Vendas[[#This Row],[Qtde. ]]*12.5,Vendas[[#This Row],[Qtde. ]]))</f>
        <v>23</v>
      </c>
      <c r="R164" s="7" t="s">
        <v>49</v>
      </c>
      <c r="S164" s="7" t="s">
        <v>50</v>
      </c>
      <c r="T164" s="3">
        <v>418</v>
      </c>
      <c r="U164" s="3">
        <v>418</v>
      </c>
      <c r="V164" s="18">
        <v>9614</v>
      </c>
      <c r="W164" s="7" t="s">
        <v>51</v>
      </c>
      <c r="X164" t="s">
        <v>63</v>
      </c>
      <c r="Z164" t="s">
        <v>64</v>
      </c>
      <c r="AA164" s="16" t="s">
        <v>274</v>
      </c>
      <c r="AB164" s="19">
        <f>INDEX([1]!roteiros[Previsão de entrega],MATCH(Vendas[[#This Row],[Pedido]],[1]!roteiros[Pedido],0))</f>
        <v>45644</v>
      </c>
      <c r="AC164" s="19">
        <f>INDEX([1]!Finan[Vencimento - Vencimento orig],MATCH(Vendas[[#This Row],[Pedido]],[1]!Finan[Pedido],0))</f>
        <v>45628</v>
      </c>
      <c r="AD164" s="7" t="s">
        <v>55</v>
      </c>
      <c r="AE164" s="7"/>
    </row>
    <row r="165" spans="1:31" hidden="1" x14ac:dyDescent="0.3">
      <c r="A165" s="7" t="s">
        <v>35</v>
      </c>
      <c r="B165" s="7" t="s">
        <v>271</v>
      </c>
      <c r="C165" t="s">
        <v>272</v>
      </c>
      <c r="D165" t="s">
        <v>38</v>
      </c>
      <c r="E165" t="s">
        <v>111</v>
      </c>
      <c r="F165" t="s">
        <v>40</v>
      </c>
      <c r="G165" s="16" t="s">
        <v>273</v>
      </c>
      <c r="H165" s="17">
        <v>718</v>
      </c>
      <c r="I165" t="s">
        <v>42</v>
      </c>
      <c r="J165" s="7" t="s">
        <v>60</v>
      </c>
      <c r="K165" t="s">
        <v>44</v>
      </c>
      <c r="L165" s="7" t="s">
        <v>61</v>
      </c>
      <c r="M165" t="s">
        <v>46</v>
      </c>
      <c r="N165" t="s">
        <v>47</v>
      </c>
      <c r="O165" s="17">
        <v>5</v>
      </c>
      <c r="P165" s="7" t="s">
        <v>20</v>
      </c>
      <c r="Q165" s="7">
        <f>IF(Vendas[[#This Row],[Unid.]]="BG 5 M",Vendas[[#This Row],[Qtde. ]]*25,IF(Vendas[[#This Row],[Unid.]]="BG2,5M",Vendas[[#This Row],[Qtde. ]]*12.5,Vendas[[#This Row],[Qtde. ]]))</f>
        <v>5</v>
      </c>
      <c r="R165" s="7" t="s">
        <v>49</v>
      </c>
      <c r="S165" s="7" t="s">
        <v>50</v>
      </c>
      <c r="T165" s="3">
        <v>465</v>
      </c>
      <c r="U165" s="3">
        <v>465</v>
      </c>
      <c r="V165" s="18">
        <v>2325</v>
      </c>
      <c r="W165" s="7" t="s">
        <v>51</v>
      </c>
      <c r="X165" t="s">
        <v>63</v>
      </c>
      <c r="Z165" t="s">
        <v>64</v>
      </c>
      <c r="AA165" s="16" t="s">
        <v>274</v>
      </c>
      <c r="AB165" s="19">
        <f>INDEX([1]!roteiros[Previsão de entrega],MATCH(Vendas[[#This Row],[Pedido]],[1]!roteiros[Pedido],0))</f>
        <v>45644</v>
      </c>
      <c r="AC165" s="19">
        <f>INDEX([1]!Finan[Vencimento - Vencimento orig],MATCH(Vendas[[#This Row],[Pedido]],[1]!Finan[Pedido],0))</f>
        <v>45628</v>
      </c>
      <c r="AD165" s="7" t="s">
        <v>55</v>
      </c>
      <c r="AE165" s="7"/>
    </row>
    <row r="166" spans="1:31" hidden="1" x14ac:dyDescent="0.3">
      <c r="A166" s="6" t="s">
        <v>35</v>
      </c>
      <c r="B166" s="6" t="s">
        <v>275</v>
      </c>
      <c r="C166" t="s">
        <v>276</v>
      </c>
      <c r="D166" t="s">
        <v>38</v>
      </c>
      <c r="E166" t="s">
        <v>277</v>
      </c>
      <c r="F166" t="s">
        <v>40</v>
      </c>
      <c r="G166" s="16" t="s">
        <v>161</v>
      </c>
      <c r="H166" s="20">
        <v>114</v>
      </c>
      <c r="I166" t="s">
        <v>42</v>
      </c>
      <c r="J166" s="6" t="s">
        <v>60</v>
      </c>
      <c r="K166" t="s">
        <v>44</v>
      </c>
      <c r="L166" s="6" t="s">
        <v>84</v>
      </c>
      <c r="M166" t="s">
        <v>46</v>
      </c>
      <c r="N166" t="s">
        <v>47</v>
      </c>
      <c r="O166" s="20">
        <v>4</v>
      </c>
      <c r="P166" s="6" t="s">
        <v>48</v>
      </c>
      <c r="Q166" s="6">
        <f>IF(Vendas[[#This Row],[Unid.]]="BG 5 M",Vendas[[#This Row],[Qtde. ]]*25,IF(Vendas[[#This Row],[Unid.]]="BG2,5M",Vendas[[#This Row],[Qtde. ]]*12.5,Vendas[[#This Row],[Qtde. ]]))</f>
        <v>100</v>
      </c>
      <c r="R166" s="6" t="s">
        <v>49</v>
      </c>
      <c r="S166" s="6" t="s">
        <v>50</v>
      </c>
      <c r="T166" s="3">
        <v>8425</v>
      </c>
      <c r="U166" s="3">
        <v>8425</v>
      </c>
      <c r="V166" s="21">
        <v>33700</v>
      </c>
      <c r="W166" s="6" t="s">
        <v>107</v>
      </c>
      <c r="X166" t="s">
        <v>108</v>
      </c>
      <c r="Z166" t="s">
        <v>64</v>
      </c>
      <c r="AA166" s="16" t="s">
        <v>232</v>
      </c>
      <c r="AB166" s="22">
        <f>INDEX([1]!roteiros[Previsão de entrega],MATCH(Vendas[[#This Row],[Pedido]],[1]!roteiros[Pedido],0))</f>
        <v>45646</v>
      </c>
      <c r="AC166" s="22">
        <f>INDEX([1]!Finan[Vencimento - Vencimento orig],MATCH(Vendas[[#This Row],[Pedido]],[1]!Finan[Pedido],0))</f>
        <v>45625</v>
      </c>
      <c r="AD166" s="6" t="s">
        <v>55</v>
      </c>
      <c r="AE166" s="6"/>
    </row>
    <row r="167" spans="1:31" hidden="1" x14ac:dyDescent="0.3">
      <c r="A167" s="6" t="s">
        <v>35</v>
      </c>
      <c r="B167" s="6" t="s">
        <v>275</v>
      </c>
      <c r="C167" t="s">
        <v>276</v>
      </c>
      <c r="D167" t="s">
        <v>38</v>
      </c>
      <c r="E167" t="s">
        <v>277</v>
      </c>
      <c r="F167" t="s">
        <v>40</v>
      </c>
      <c r="G167" s="16" t="s">
        <v>161</v>
      </c>
      <c r="H167" s="20">
        <v>114</v>
      </c>
      <c r="I167" t="s">
        <v>42</v>
      </c>
      <c r="J167" s="6" t="s">
        <v>60</v>
      </c>
      <c r="K167" t="s">
        <v>44</v>
      </c>
      <c r="L167" s="6" t="s">
        <v>84</v>
      </c>
      <c r="M167" t="s">
        <v>46</v>
      </c>
      <c r="N167" t="s">
        <v>47</v>
      </c>
      <c r="O167" s="20">
        <v>22</v>
      </c>
      <c r="P167" s="6" t="s">
        <v>20</v>
      </c>
      <c r="Q167" s="6">
        <f>IF(Vendas[[#This Row],[Unid.]]="BG 5 M",Vendas[[#This Row],[Qtde. ]]*25,IF(Vendas[[#This Row],[Unid.]]="BG2,5M",Vendas[[#This Row],[Qtde. ]]*12.5,Vendas[[#This Row],[Qtde. ]]))</f>
        <v>22</v>
      </c>
      <c r="R167" s="6" t="s">
        <v>49</v>
      </c>
      <c r="S167" s="6" t="s">
        <v>50</v>
      </c>
      <c r="T167" s="3">
        <v>337</v>
      </c>
      <c r="U167" s="3">
        <v>337</v>
      </c>
      <c r="V167" s="21">
        <v>7414</v>
      </c>
      <c r="W167" s="6" t="s">
        <v>107</v>
      </c>
      <c r="X167" t="s">
        <v>108</v>
      </c>
      <c r="Z167" t="s">
        <v>64</v>
      </c>
      <c r="AA167" s="16" t="s">
        <v>232</v>
      </c>
      <c r="AB167" s="22">
        <f>INDEX([1]!roteiros[Previsão de entrega],MATCH(Vendas[[#This Row],[Pedido]],[1]!roteiros[Pedido],0))</f>
        <v>45646</v>
      </c>
      <c r="AC167" s="22">
        <f>INDEX([1]!Finan[Vencimento - Vencimento orig],MATCH(Vendas[[#This Row],[Pedido]],[1]!Finan[Pedido],0))</f>
        <v>45625</v>
      </c>
      <c r="AD167" s="6" t="s">
        <v>55</v>
      </c>
      <c r="AE167" s="6"/>
    </row>
    <row r="168" spans="1:31" hidden="1" x14ac:dyDescent="0.3">
      <c r="A168" s="6" t="s">
        <v>35</v>
      </c>
      <c r="B168" s="6" t="s">
        <v>278</v>
      </c>
      <c r="C168" t="s">
        <v>279</v>
      </c>
      <c r="D168" t="s">
        <v>78</v>
      </c>
      <c r="E168" t="s">
        <v>144</v>
      </c>
      <c r="F168" t="s">
        <v>145</v>
      </c>
      <c r="G168" s="16" t="s">
        <v>199</v>
      </c>
      <c r="H168" s="20">
        <v>412</v>
      </c>
      <c r="I168" t="s">
        <v>82</v>
      </c>
      <c r="J168" s="6" t="s">
        <v>83</v>
      </c>
      <c r="K168" t="s">
        <v>44</v>
      </c>
      <c r="L168" s="6" t="s">
        <v>84</v>
      </c>
      <c r="M168" t="s">
        <v>46</v>
      </c>
      <c r="N168" t="s">
        <v>47</v>
      </c>
      <c r="O168" s="20">
        <v>6</v>
      </c>
      <c r="P168" s="6" t="s">
        <v>48</v>
      </c>
      <c r="Q168" s="6">
        <f>IF(Vendas[[#This Row],[Unid.]]="BG 5 M",Vendas[[#This Row],[Qtde. ]]*25,IF(Vendas[[#This Row],[Unid.]]="BG2,5M",Vendas[[#This Row],[Qtde. ]]*12.5,Vendas[[#This Row],[Qtde. ]]))</f>
        <v>150</v>
      </c>
      <c r="R168" s="6" t="s">
        <v>49</v>
      </c>
      <c r="S168" s="6" t="s">
        <v>50</v>
      </c>
      <c r="T168" s="3">
        <v>7750</v>
      </c>
      <c r="U168" s="3">
        <v>7750</v>
      </c>
      <c r="V168" s="21">
        <v>46500</v>
      </c>
      <c r="W168" s="6" t="s">
        <v>85</v>
      </c>
      <c r="X168" t="s">
        <v>63</v>
      </c>
      <c r="Z168" t="s">
        <v>64</v>
      </c>
      <c r="AA168" s="16" t="s">
        <v>280</v>
      </c>
      <c r="AB168" s="22">
        <f>INDEX([1]!roteiros[Previsão de entrega],MATCH(Vendas[[#This Row],[Pedido]],[1]!roteiros[Pedido],0))</f>
        <v>45616</v>
      </c>
      <c r="AC168" s="22">
        <f>INDEX([1]!Finan[Vencimento - Vencimento orig],MATCH(Vendas[[#This Row],[Pedido]],[1]!Finan[Pedido],0))</f>
        <v>45609</v>
      </c>
      <c r="AD168" s="6" t="s">
        <v>72</v>
      </c>
      <c r="AE168" s="6"/>
    </row>
    <row r="169" spans="1:31" hidden="1" x14ac:dyDescent="0.3">
      <c r="A169" s="27" t="s">
        <v>35</v>
      </c>
      <c r="B169" s="27" t="s">
        <v>281</v>
      </c>
      <c r="C169" t="s">
        <v>282</v>
      </c>
      <c r="D169" t="s">
        <v>78</v>
      </c>
      <c r="E169" t="s">
        <v>157</v>
      </c>
      <c r="F169" t="s">
        <v>40</v>
      </c>
      <c r="G169" s="16" t="s">
        <v>151</v>
      </c>
      <c r="H169" s="28">
        <v>312</v>
      </c>
      <c r="I169" t="s">
        <v>42</v>
      </c>
      <c r="J169" s="27" t="s">
        <v>152</v>
      </c>
      <c r="K169" t="s">
        <v>44</v>
      </c>
      <c r="L169" s="27" t="s">
        <v>84</v>
      </c>
      <c r="M169" t="s">
        <v>46</v>
      </c>
      <c r="N169" t="s">
        <v>47</v>
      </c>
      <c r="O169" s="28">
        <v>3</v>
      </c>
      <c r="P169" s="27" t="s">
        <v>48</v>
      </c>
      <c r="Q169" s="27">
        <f>IF(Vendas[[#This Row],[Unid.]]="BG 5 M",Vendas[[#This Row],[Qtde. ]]*25,IF(Vendas[[#This Row],[Unid.]]="BG2,5M",Vendas[[#This Row],[Qtde. ]]*12.5,Vendas[[#This Row],[Qtde. ]]))</f>
        <v>75</v>
      </c>
      <c r="R169" s="27" t="s">
        <v>49</v>
      </c>
      <c r="S169" s="27" t="s">
        <v>50</v>
      </c>
      <c r="T169" s="3">
        <v>8250</v>
      </c>
      <c r="U169" s="3">
        <v>8250</v>
      </c>
      <c r="V169" s="29">
        <v>24750</v>
      </c>
      <c r="W169" s="27" t="s">
        <v>62</v>
      </c>
      <c r="X169" t="s">
        <v>63</v>
      </c>
      <c r="Z169" t="s">
        <v>64</v>
      </c>
      <c r="AA169" s="16" t="s">
        <v>283</v>
      </c>
      <c r="AB169" s="30">
        <f>INDEX([1]!roteiros[Previsão de entrega],MATCH(Vendas[[#This Row],[Pedido]],[1]!roteiros[Pedido],0))</f>
        <v>45641</v>
      </c>
      <c r="AC169" s="30">
        <f>INDEX([1]!Finan[Vencimento - Vencimento orig],MATCH(Vendas[[#This Row],[Pedido]],[1]!Finan[Pedido],0))</f>
        <v>45628</v>
      </c>
      <c r="AD169" s="27" t="s">
        <v>55</v>
      </c>
      <c r="AE169" s="27"/>
    </row>
    <row r="170" spans="1:31" hidden="1" x14ac:dyDescent="0.3">
      <c r="A170" s="27" t="s">
        <v>35</v>
      </c>
      <c r="B170" s="27" t="s">
        <v>281</v>
      </c>
      <c r="C170" t="s">
        <v>282</v>
      </c>
      <c r="D170" t="s">
        <v>78</v>
      </c>
      <c r="E170" t="s">
        <v>157</v>
      </c>
      <c r="F170" t="s">
        <v>40</v>
      </c>
      <c r="G170" s="16" t="s">
        <v>151</v>
      </c>
      <c r="H170" s="28">
        <v>312</v>
      </c>
      <c r="I170" t="s">
        <v>42</v>
      </c>
      <c r="J170" s="27" t="s">
        <v>152</v>
      </c>
      <c r="K170" t="s">
        <v>44</v>
      </c>
      <c r="L170" s="27" t="s">
        <v>84</v>
      </c>
      <c r="M170" t="s">
        <v>46</v>
      </c>
      <c r="N170" t="s">
        <v>47</v>
      </c>
      <c r="O170" s="28">
        <v>5</v>
      </c>
      <c r="P170" s="27" t="s">
        <v>20</v>
      </c>
      <c r="Q170" s="27">
        <f>IF(Vendas[[#This Row],[Unid.]]="BG 5 M",Vendas[[#This Row],[Qtde. ]]*25,IF(Vendas[[#This Row],[Unid.]]="BG2,5M",Vendas[[#This Row],[Qtde. ]]*12.5,Vendas[[#This Row],[Qtde. ]]))</f>
        <v>5</v>
      </c>
      <c r="R170" s="27" t="s">
        <v>49</v>
      </c>
      <c r="S170" s="27" t="s">
        <v>50</v>
      </c>
      <c r="T170" s="3">
        <v>330</v>
      </c>
      <c r="U170" s="3">
        <v>330</v>
      </c>
      <c r="V170" s="29">
        <v>1650</v>
      </c>
      <c r="W170" s="27" t="s">
        <v>62</v>
      </c>
      <c r="X170" t="s">
        <v>63</v>
      </c>
      <c r="Z170" t="s">
        <v>64</v>
      </c>
      <c r="AA170" s="16" t="s">
        <v>283</v>
      </c>
      <c r="AB170" s="30">
        <f>INDEX([1]!roteiros[Previsão de entrega],MATCH(Vendas[[#This Row],[Pedido]],[1]!roteiros[Pedido],0))</f>
        <v>45641</v>
      </c>
      <c r="AC170" s="30">
        <f>INDEX([1]!Finan[Vencimento - Vencimento orig],MATCH(Vendas[[#This Row],[Pedido]],[1]!Finan[Pedido],0))</f>
        <v>45628</v>
      </c>
      <c r="AD170" s="27" t="s">
        <v>55</v>
      </c>
      <c r="AE170" s="27"/>
    </row>
    <row r="171" spans="1:31" hidden="1" x14ac:dyDescent="0.3">
      <c r="A171" s="6" t="s">
        <v>35</v>
      </c>
      <c r="B171" s="6" t="s">
        <v>284</v>
      </c>
      <c r="C171" t="s">
        <v>285</v>
      </c>
      <c r="D171" t="s">
        <v>38</v>
      </c>
      <c r="E171" t="s">
        <v>120</v>
      </c>
      <c r="F171" t="s">
        <v>40</v>
      </c>
      <c r="G171" s="16" t="s">
        <v>286</v>
      </c>
      <c r="H171" s="20">
        <v>208</v>
      </c>
      <c r="I171" t="s">
        <v>42</v>
      </c>
      <c r="J171" s="6" t="s">
        <v>83</v>
      </c>
      <c r="K171" t="s">
        <v>44</v>
      </c>
      <c r="L171" s="6" t="s">
        <v>114</v>
      </c>
      <c r="M171" t="s">
        <v>46</v>
      </c>
      <c r="N171" t="s">
        <v>47</v>
      </c>
      <c r="O171" s="20">
        <v>2</v>
      </c>
      <c r="P171" s="6" t="s">
        <v>48</v>
      </c>
      <c r="Q171" s="6">
        <f>IF(Vendas[[#This Row],[Unid.]]="BG 5 M",Vendas[[#This Row],[Qtde. ]]*25,IF(Vendas[[#This Row],[Unid.]]="BG2,5M",Vendas[[#This Row],[Qtde. ]]*12.5,Vendas[[#This Row],[Qtde. ]]))</f>
        <v>50</v>
      </c>
      <c r="R171" s="6" t="s">
        <v>49</v>
      </c>
      <c r="S171" s="6" t="s">
        <v>50</v>
      </c>
      <c r="T171" s="3">
        <v>10324.75</v>
      </c>
      <c r="U171" s="3">
        <v>10324.75</v>
      </c>
      <c r="V171" s="21">
        <v>20649.5</v>
      </c>
      <c r="W171" s="6" t="s">
        <v>122</v>
      </c>
      <c r="X171" t="s">
        <v>63</v>
      </c>
      <c r="Z171" t="s">
        <v>64</v>
      </c>
      <c r="AA171" s="16" t="s">
        <v>287</v>
      </c>
      <c r="AB171" s="22">
        <f>INDEX([1]!roteiros[Previsão de entrega],MATCH(Vendas[[#This Row],[Pedido]],[1]!roteiros[Pedido],0))</f>
        <v>45631</v>
      </c>
      <c r="AC171" s="22">
        <f>INDEX([1]!Finan[Vencimento - Vencimento orig],MATCH(Vendas[[#This Row],[Pedido]],[1]!Finan[Pedido],0))</f>
        <v>45627</v>
      </c>
      <c r="AD171" s="6" t="s">
        <v>55</v>
      </c>
      <c r="AE171" s="6"/>
    </row>
    <row r="172" spans="1:31" hidden="1" x14ac:dyDescent="0.3">
      <c r="A172" s="6" t="s">
        <v>35</v>
      </c>
      <c r="B172" s="6" t="s">
        <v>284</v>
      </c>
      <c r="C172" t="s">
        <v>285</v>
      </c>
      <c r="D172" t="s">
        <v>38</v>
      </c>
      <c r="E172" t="s">
        <v>120</v>
      </c>
      <c r="F172" t="s">
        <v>40</v>
      </c>
      <c r="G172" s="16" t="s">
        <v>286</v>
      </c>
      <c r="H172" s="20">
        <v>208</v>
      </c>
      <c r="I172" t="s">
        <v>42</v>
      </c>
      <c r="J172" s="6" t="s">
        <v>83</v>
      </c>
      <c r="K172" t="s">
        <v>44</v>
      </c>
      <c r="L172" s="6" t="s">
        <v>61</v>
      </c>
      <c r="M172" t="s">
        <v>46</v>
      </c>
      <c r="N172" t="s">
        <v>47</v>
      </c>
      <c r="O172" s="20">
        <v>5</v>
      </c>
      <c r="P172" s="6" t="s">
        <v>48</v>
      </c>
      <c r="Q172" s="6">
        <f>IF(Vendas[[#This Row],[Unid.]]="BG 5 M",Vendas[[#This Row],[Qtde. ]]*25,IF(Vendas[[#This Row],[Unid.]]="BG2,5M",Vendas[[#This Row],[Qtde. ]]*12.5,Vendas[[#This Row],[Qtde. ]]))</f>
        <v>125</v>
      </c>
      <c r="R172" s="6" t="s">
        <v>49</v>
      </c>
      <c r="S172" s="6" t="s">
        <v>50</v>
      </c>
      <c r="T172" s="3">
        <v>11838.75</v>
      </c>
      <c r="U172" s="3">
        <v>11838.75</v>
      </c>
      <c r="V172" s="21">
        <v>59193.75</v>
      </c>
      <c r="W172" s="6" t="s">
        <v>122</v>
      </c>
      <c r="X172" t="s">
        <v>63</v>
      </c>
      <c r="Z172" t="s">
        <v>64</v>
      </c>
      <c r="AA172" s="16" t="s">
        <v>287</v>
      </c>
      <c r="AB172" s="22">
        <f>INDEX([1]!roteiros[Previsão de entrega],MATCH(Vendas[[#This Row],[Pedido]],[1]!roteiros[Pedido],0))</f>
        <v>45631</v>
      </c>
      <c r="AC172" s="22">
        <f>INDEX([1]!Finan[Vencimento - Vencimento orig],MATCH(Vendas[[#This Row],[Pedido]],[1]!Finan[Pedido],0))</f>
        <v>45627</v>
      </c>
      <c r="AD172" s="6" t="s">
        <v>55</v>
      </c>
      <c r="AE172" s="6"/>
    </row>
    <row r="173" spans="1:31" hidden="1" x14ac:dyDescent="0.3">
      <c r="A173" s="7" t="s">
        <v>35</v>
      </c>
      <c r="B173" s="7" t="s">
        <v>288</v>
      </c>
      <c r="C173" t="s">
        <v>289</v>
      </c>
      <c r="D173" t="s">
        <v>38</v>
      </c>
      <c r="E173" t="s">
        <v>290</v>
      </c>
      <c r="F173" t="s">
        <v>40</v>
      </c>
      <c r="G173" s="16" t="s">
        <v>291</v>
      </c>
      <c r="H173" s="17">
        <v>606</v>
      </c>
      <c r="I173" t="s">
        <v>127</v>
      </c>
      <c r="J173" s="7" t="s">
        <v>43</v>
      </c>
      <c r="K173" t="s">
        <v>44</v>
      </c>
      <c r="L173" s="7" t="s">
        <v>45</v>
      </c>
      <c r="M173" t="s">
        <v>46</v>
      </c>
      <c r="N173" t="s">
        <v>47</v>
      </c>
      <c r="O173" s="17">
        <v>5</v>
      </c>
      <c r="P173" s="7" t="s">
        <v>48</v>
      </c>
      <c r="Q173" s="7">
        <f>IF(Vendas[[#This Row],[Unid.]]="BG 5 M",Vendas[[#This Row],[Qtde. ]]*25,IF(Vendas[[#This Row],[Unid.]]="BG2,5M",Vendas[[#This Row],[Qtde. ]]*12.5,Vendas[[#This Row],[Qtde. ]]))</f>
        <v>125</v>
      </c>
      <c r="R173" s="7" t="s">
        <v>49</v>
      </c>
      <c r="S173" s="7" t="s">
        <v>115</v>
      </c>
      <c r="T173" s="3">
        <v>12950</v>
      </c>
      <c r="U173" s="3">
        <v>12950</v>
      </c>
      <c r="V173" s="18">
        <v>64750</v>
      </c>
      <c r="W173" s="7" t="s">
        <v>116</v>
      </c>
      <c r="X173" t="s">
        <v>52</v>
      </c>
      <c r="Z173" t="s">
        <v>64</v>
      </c>
      <c r="AA173" s="16" t="s">
        <v>54</v>
      </c>
      <c r="AB173" s="19"/>
      <c r="AC173" s="19">
        <f>INDEX([1]!Finan[Vencimento - Vencimento orig],MATCH(Vendas[[#This Row],[Pedido]],[1]!Finan[Pedido],0))</f>
        <v>45628</v>
      </c>
      <c r="AD173" s="7" t="s">
        <v>55</v>
      </c>
      <c r="AE173" s="7"/>
    </row>
    <row r="174" spans="1:31" hidden="1" x14ac:dyDescent="0.3">
      <c r="A174" s="7" t="s">
        <v>35</v>
      </c>
      <c r="B174" s="7" t="s">
        <v>288</v>
      </c>
      <c r="C174" t="s">
        <v>289</v>
      </c>
      <c r="D174" t="s">
        <v>38</v>
      </c>
      <c r="E174" t="s">
        <v>290</v>
      </c>
      <c r="F174" t="s">
        <v>40</v>
      </c>
      <c r="G174" s="16" t="s">
        <v>291</v>
      </c>
      <c r="H174" s="17">
        <v>606</v>
      </c>
      <c r="I174" t="s">
        <v>127</v>
      </c>
      <c r="J174" s="7" t="s">
        <v>43</v>
      </c>
      <c r="K174" t="s">
        <v>44</v>
      </c>
      <c r="L174" s="7" t="s">
        <v>45</v>
      </c>
      <c r="M174" t="s">
        <v>46</v>
      </c>
      <c r="N174" t="s">
        <v>47</v>
      </c>
      <c r="O174" s="17">
        <v>15</v>
      </c>
      <c r="P174" s="7" t="s">
        <v>20</v>
      </c>
      <c r="Q174" s="7">
        <f>IF(Vendas[[#This Row],[Unid.]]="BG 5 M",Vendas[[#This Row],[Qtde. ]]*25,IF(Vendas[[#This Row],[Unid.]]="BG2,5M",Vendas[[#This Row],[Qtde. ]]*12.5,Vendas[[#This Row],[Qtde. ]]))</f>
        <v>15</v>
      </c>
      <c r="R174" s="7" t="s">
        <v>49</v>
      </c>
      <c r="S174" s="7" t="s">
        <v>115</v>
      </c>
      <c r="T174" s="3">
        <v>518</v>
      </c>
      <c r="U174" s="3">
        <v>518</v>
      </c>
      <c r="V174" s="18">
        <v>7770</v>
      </c>
      <c r="W174" s="7" t="s">
        <v>116</v>
      </c>
      <c r="X174" t="s">
        <v>52</v>
      </c>
      <c r="Z174" t="s">
        <v>64</v>
      </c>
      <c r="AA174" s="16" t="s">
        <v>54</v>
      </c>
      <c r="AB174" s="19"/>
      <c r="AC174" s="19">
        <f>INDEX([1]!Finan[Vencimento - Vencimento orig],MATCH(Vendas[[#This Row],[Pedido]],[1]!Finan[Pedido],0))</f>
        <v>45628</v>
      </c>
      <c r="AD174" s="7" t="s">
        <v>55</v>
      </c>
      <c r="AE174" s="7"/>
    </row>
    <row r="175" spans="1:31" hidden="1" x14ac:dyDescent="0.3">
      <c r="A175" s="27" t="s">
        <v>35</v>
      </c>
      <c r="B175" s="27" t="s">
        <v>292</v>
      </c>
      <c r="C175" t="s">
        <v>293</v>
      </c>
      <c r="D175" t="s">
        <v>78</v>
      </c>
      <c r="E175" t="s">
        <v>221</v>
      </c>
      <c r="F175" t="s">
        <v>40</v>
      </c>
      <c r="G175" s="16" t="s">
        <v>199</v>
      </c>
      <c r="H175" s="28">
        <v>231</v>
      </c>
      <c r="I175" t="s">
        <v>42</v>
      </c>
      <c r="J175" s="27" t="s">
        <v>83</v>
      </c>
      <c r="K175" t="s">
        <v>44</v>
      </c>
      <c r="L175" s="27" t="s">
        <v>114</v>
      </c>
      <c r="M175" t="s">
        <v>46</v>
      </c>
      <c r="N175" t="s">
        <v>47</v>
      </c>
      <c r="O175" s="28">
        <v>8</v>
      </c>
      <c r="P175" s="27" t="s">
        <v>48</v>
      </c>
      <c r="Q175" s="27">
        <f>IF(Vendas[[#This Row],[Unid.]]="BG 5 M",Vendas[[#This Row],[Qtde. ]]*25,IF(Vendas[[#This Row],[Unid.]]="BG2,5M",Vendas[[#This Row],[Qtde. ]]*12.5,Vendas[[#This Row],[Qtde. ]]))</f>
        <v>200</v>
      </c>
      <c r="R175" s="27" t="s">
        <v>49</v>
      </c>
      <c r="S175" s="27" t="s">
        <v>50</v>
      </c>
      <c r="T175" s="3">
        <v>9700</v>
      </c>
      <c r="U175" s="3">
        <v>9700</v>
      </c>
      <c r="V175" s="29">
        <v>77600</v>
      </c>
      <c r="W175" s="27" t="s">
        <v>122</v>
      </c>
      <c r="X175" t="s">
        <v>63</v>
      </c>
      <c r="Z175" t="s">
        <v>64</v>
      </c>
      <c r="AA175" s="16" t="s">
        <v>294</v>
      </c>
      <c r="AB175" s="30">
        <f>INDEX([1]!roteiros[Previsão de entrega],MATCH(Vendas[[#This Row],[Pedido]],[1]!roteiros[Pedido],0))</f>
        <v>45646</v>
      </c>
      <c r="AC175" s="30">
        <f>INDEX([1]!Finan[Vencimento - Vencimento orig],MATCH(Vendas[[#This Row],[Pedido]],[1]!Finan[Pedido],0))</f>
        <v>45646</v>
      </c>
      <c r="AD175" s="27" t="s">
        <v>55</v>
      </c>
      <c r="AE175" s="27"/>
    </row>
    <row r="176" spans="1:31" hidden="1" x14ac:dyDescent="0.3">
      <c r="A176" s="27" t="s">
        <v>35</v>
      </c>
      <c r="B176" s="27" t="s">
        <v>292</v>
      </c>
      <c r="C176" t="s">
        <v>293</v>
      </c>
      <c r="D176" t="s">
        <v>78</v>
      </c>
      <c r="E176" t="s">
        <v>221</v>
      </c>
      <c r="F176" t="s">
        <v>40</v>
      </c>
      <c r="G176" s="16" t="s">
        <v>199</v>
      </c>
      <c r="H176" s="28">
        <v>231</v>
      </c>
      <c r="I176" t="s">
        <v>42</v>
      </c>
      <c r="J176" s="27" t="s">
        <v>83</v>
      </c>
      <c r="K176" t="s">
        <v>44</v>
      </c>
      <c r="L176" s="27" t="s">
        <v>114</v>
      </c>
      <c r="M176" t="s">
        <v>46</v>
      </c>
      <c r="N176" t="s">
        <v>47</v>
      </c>
      <c r="O176" s="28">
        <v>23</v>
      </c>
      <c r="P176" s="27" t="s">
        <v>20</v>
      </c>
      <c r="Q176" s="27">
        <f>IF(Vendas[[#This Row],[Unid.]]="BG 5 M",Vendas[[#This Row],[Qtde. ]]*25,IF(Vendas[[#This Row],[Unid.]]="BG2,5M",Vendas[[#This Row],[Qtde. ]]*12.5,Vendas[[#This Row],[Qtde. ]]))</f>
        <v>23</v>
      </c>
      <c r="R176" s="27" t="s">
        <v>49</v>
      </c>
      <c r="S176" s="27" t="s">
        <v>50</v>
      </c>
      <c r="T176" s="3">
        <v>388</v>
      </c>
      <c r="U176" s="3">
        <v>388</v>
      </c>
      <c r="V176" s="29">
        <v>8924</v>
      </c>
      <c r="W176" s="27" t="s">
        <v>122</v>
      </c>
      <c r="X176" t="s">
        <v>63</v>
      </c>
      <c r="Z176" t="s">
        <v>64</v>
      </c>
      <c r="AA176" s="16" t="s">
        <v>294</v>
      </c>
      <c r="AB176" s="30">
        <f>INDEX([1]!roteiros[Previsão de entrega],MATCH(Vendas[[#This Row],[Pedido]],[1]!roteiros[Pedido],0))</f>
        <v>45646</v>
      </c>
      <c r="AC176" s="30">
        <f>INDEX([1]!Finan[Vencimento - Vencimento orig],MATCH(Vendas[[#This Row],[Pedido]],[1]!Finan[Pedido],0))</f>
        <v>45646</v>
      </c>
      <c r="AD176" s="27" t="s">
        <v>55</v>
      </c>
      <c r="AE176" s="27"/>
    </row>
    <row r="177" spans="1:31" hidden="1" x14ac:dyDescent="0.3">
      <c r="A177" s="27" t="s">
        <v>35</v>
      </c>
      <c r="B177" s="27" t="s">
        <v>292</v>
      </c>
      <c r="C177" t="s">
        <v>293</v>
      </c>
      <c r="D177" t="s">
        <v>78</v>
      </c>
      <c r="E177" t="s">
        <v>221</v>
      </c>
      <c r="F177" t="s">
        <v>40</v>
      </c>
      <c r="G177" s="16" t="s">
        <v>199</v>
      </c>
      <c r="H177" s="28">
        <v>231</v>
      </c>
      <c r="I177" t="s">
        <v>42</v>
      </c>
      <c r="J177" s="27" t="s">
        <v>83</v>
      </c>
      <c r="K177" t="s">
        <v>44</v>
      </c>
      <c r="L177" s="27" t="s">
        <v>45</v>
      </c>
      <c r="M177" t="s">
        <v>46</v>
      </c>
      <c r="N177" t="s">
        <v>47</v>
      </c>
      <c r="O177" s="28">
        <v>41</v>
      </c>
      <c r="P177" s="27" t="s">
        <v>48</v>
      </c>
      <c r="Q177" s="27">
        <f>IF(Vendas[[#This Row],[Unid.]]="BG 5 M",Vendas[[#This Row],[Qtde. ]]*25,IF(Vendas[[#This Row],[Unid.]]="BG2,5M",Vendas[[#This Row],[Qtde. ]]*12.5,Vendas[[#This Row],[Qtde. ]]))</f>
        <v>1025</v>
      </c>
      <c r="R177" s="27" t="s">
        <v>49</v>
      </c>
      <c r="S177" s="27" t="s">
        <v>50</v>
      </c>
      <c r="T177" s="3">
        <v>13250</v>
      </c>
      <c r="U177" s="3">
        <v>13250</v>
      </c>
      <c r="V177" s="29">
        <v>543250</v>
      </c>
      <c r="W177" s="27" t="s">
        <v>122</v>
      </c>
      <c r="X177" t="s">
        <v>63</v>
      </c>
      <c r="Z177" t="s">
        <v>64</v>
      </c>
      <c r="AA177" s="16" t="s">
        <v>294</v>
      </c>
      <c r="AB177" s="30">
        <f>INDEX([1]!roteiros[Previsão de entrega],MATCH(Vendas[[#This Row],[Pedido]],[1]!roteiros[Pedido],0))</f>
        <v>45646</v>
      </c>
      <c r="AC177" s="30">
        <f>INDEX([1]!Finan[Vencimento - Vencimento orig],MATCH(Vendas[[#This Row],[Pedido]],[1]!Finan[Pedido],0))</f>
        <v>45646</v>
      </c>
      <c r="AD177" s="27" t="s">
        <v>55</v>
      </c>
      <c r="AE177" s="27"/>
    </row>
    <row r="178" spans="1:31" hidden="1" x14ac:dyDescent="0.3">
      <c r="A178" s="27" t="s">
        <v>35</v>
      </c>
      <c r="B178" s="27" t="s">
        <v>292</v>
      </c>
      <c r="C178" t="s">
        <v>293</v>
      </c>
      <c r="D178" t="s">
        <v>78</v>
      </c>
      <c r="E178" t="s">
        <v>221</v>
      </c>
      <c r="F178" t="s">
        <v>40</v>
      </c>
      <c r="G178" s="16" t="s">
        <v>199</v>
      </c>
      <c r="H178" s="28">
        <v>231</v>
      </c>
      <c r="I178" t="s">
        <v>42</v>
      </c>
      <c r="J178" s="27" t="s">
        <v>83</v>
      </c>
      <c r="K178" t="s">
        <v>44</v>
      </c>
      <c r="L178" s="27" t="s">
        <v>45</v>
      </c>
      <c r="M178" t="s">
        <v>46</v>
      </c>
      <c r="N178" t="s">
        <v>47</v>
      </c>
      <c r="O178" s="28">
        <v>17</v>
      </c>
      <c r="P178" s="27" t="s">
        <v>20</v>
      </c>
      <c r="Q178" s="27">
        <f>IF(Vendas[[#This Row],[Unid.]]="BG 5 M",Vendas[[#This Row],[Qtde. ]]*25,IF(Vendas[[#This Row],[Unid.]]="BG2,5M",Vendas[[#This Row],[Qtde. ]]*12.5,Vendas[[#This Row],[Qtde. ]]))</f>
        <v>17</v>
      </c>
      <c r="R178" s="27" t="s">
        <v>49</v>
      </c>
      <c r="S178" s="27" t="s">
        <v>50</v>
      </c>
      <c r="T178" s="3">
        <v>530</v>
      </c>
      <c r="U178" s="3">
        <v>530</v>
      </c>
      <c r="V178" s="29">
        <v>9010</v>
      </c>
      <c r="W178" s="27" t="s">
        <v>122</v>
      </c>
      <c r="X178" t="s">
        <v>63</v>
      </c>
      <c r="Z178" t="s">
        <v>64</v>
      </c>
      <c r="AA178" s="16" t="s">
        <v>294</v>
      </c>
      <c r="AB178" s="30">
        <f>INDEX([1]!roteiros[Previsão de entrega],MATCH(Vendas[[#This Row],[Pedido]],[1]!roteiros[Pedido],0))</f>
        <v>45646</v>
      </c>
      <c r="AC178" s="30">
        <f>INDEX([1]!Finan[Vencimento - Vencimento orig],MATCH(Vendas[[#This Row],[Pedido]],[1]!Finan[Pedido],0))</f>
        <v>45646</v>
      </c>
      <c r="AD178" s="27" t="s">
        <v>55</v>
      </c>
      <c r="AE178" s="27"/>
    </row>
    <row r="179" spans="1:31" hidden="1" x14ac:dyDescent="0.3">
      <c r="A179" s="27" t="s">
        <v>35</v>
      </c>
      <c r="B179" s="27" t="s">
        <v>292</v>
      </c>
      <c r="C179" t="s">
        <v>293</v>
      </c>
      <c r="D179" t="s">
        <v>78</v>
      </c>
      <c r="E179" t="s">
        <v>221</v>
      </c>
      <c r="F179" t="s">
        <v>40</v>
      </c>
      <c r="G179" s="16" t="s">
        <v>199</v>
      </c>
      <c r="H179" s="28">
        <v>231</v>
      </c>
      <c r="I179" t="s">
        <v>42</v>
      </c>
      <c r="J179" s="27" t="s">
        <v>83</v>
      </c>
      <c r="K179" t="s">
        <v>44</v>
      </c>
      <c r="L179" s="27" t="s">
        <v>70</v>
      </c>
      <c r="M179" t="s">
        <v>46</v>
      </c>
      <c r="N179" t="s">
        <v>47</v>
      </c>
      <c r="O179" s="28">
        <v>3</v>
      </c>
      <c r="P179" s="27" t="s">
        <v>48</v>
      </c>
      <c r="Q179" s="27">
        <f>IF(Vendas[[#This Row],[Unid.]]="BG 5 M",Vendas[[#This Row],[Qtde. ]]*25,IF(Vendas[[#This Row],[Unid.]]="BG2,5M",Vendas[[#This Row],[Qtde. ]]*12.5,Vendas[[#This Row],[Qtde. ]]))</f>
        <v>75</v>
      </c>
      <c r="R179" s="27" t="s">
        <v>49</v>
      </c>
      <c r="S179" s="27" t="s">
        <v>50</v>
      </c>
      <c r="T179" s="3">
        <v>10250</v>
      </c>
      <c r="U179" s="3">
        <v>10250</v>
      </c>
      <c r="V179" s="29">
        <v>30750</v>
      </c>
      <c r="W179" s="27" t="s">
        <v>122</v>
      </c>
      <c r="X179" t="s">
        <v>63</v>
      </c>
      <c r="Z179" t="s">
        <v>64</v>
      </c>
      <c r="AA179" s="16" t="s">
        <v>294</v>
      </c>
      <c r="AB179" s="30">
        <f>INDEX([1]!roteiros[Previsão de entrega],MATCH(Vendas[[#This Row],[Pedido]],[1]!roteiros[Pedido],0))</f>
        <v>45646</v>
      </c>
      <c r="AC179" s="30">
        <f>INDEX([1]!Finan[Vencimento - Vencimento orig],MATCH(Vendas[[#This Row],[Pedido]],[1]!Finan[Pedido],0))</f>
        <v>45646</v>
      </c>
      <c r="AD179" s="27" t="s">
        <v>55</v>
      </c>
      <c r="AE179" s="27"/>
    </row>
    <row r="180" spans="1:31" hidden="1" x14ac:dyDescent="0.3">
      <c r="A180" s="27" t="s">
        <v>35</v>
      </c>
      <c r="B180" s="27" t="s">
        <v>292</v>
      </c>
      <c r="C180" t="s">
        <v>293</v>
      </c>
      <c r="D180" t="s">
        <v>78</v>
      </c>
      <c r="E180" t="s">
        <v>221</v>
      </c>
      <c r="F180" t="s">
        <v>40</v>
      </c>
      <c r="G180" s="16" t="s">
        <v>199</v>
      </c>
      <c r="H180" s="28">
        <v>231</v>
      </c>
      <c r="I180" t="s">
        <v>42</v>
      </c>
      <c r="J180" s="27" t="s">
        <v>83</v>
      </c>
      <c r="K180" t="s">
        <v>44</v>
      </c>
      <c r="L180" s="27" t="s">
        <v>70</v>
      </c>
      <c r="M180" t="s">
        <v>46</v>
      </c>
      <c r="N180" t="s">
        <v>47</v>
      </c>
      <c r="O180" s="28">
        <v>19</v>
      </c>
      <c r="P180" s="27" t="s">
        <v>20</v>
      </c>
      <c r="Q180" s="27">
        <f>IF(Vendas[[#This Row],[Unid.]]="BG 5 M",Vendas[[#This Row],[Qtde. ]]*25,IF(Vendas[[#This Row],[Unid.]]="BG2,5M",Vendas[[#This Row],[Qtde. ]]*12.5,Vendas[[#This Row],[Qtde. ]]))</f>
        <v>19</v>
      </c>
      <c r="R180" s="27" t="s">
        <v>49</v>
      </c>
      <c r="S180" s="27" t="s">
        <v>50</v>
      </c>
      <c r="T180" s="3">
        <v>410</v>
      </c>
      <c r="U180" s="3">
        <v>410</v>
      </c>
      <c r="V180" s="29">
        <v>7790</v>
      </c>
      <c r="W180" s="27" t="s">
        <v>122</v>
      </c>
      <c r="X180" t="s">
        <v>63</v>
      </c>
      <c r="Z180" t="s">
        <v>64</v>
      </c>
      <c r="AA180" s="16" t="s">
        <v>294</v>
      </c>
      <c r="AB180" s="30">
        <f>INDEX([1]!roteiros[Previsão de entrega],MATCH(Vendas[[#This Row],[Pedido]],[1]!roteiros[Pedido],0))</f>
        <v>45646</v>
      </c>
      <c r="AC180" s="30">
        <f>INDEX([1]!Finan[Vencimento - Vencimento orig],MATCH(Vendas[[#This Row],[Pedido]],[1]!Finan[Pedido],0))</f>
        <v>45646</v>
      </c>
      <c r="AD180" s="27" t="s">
        <v>55</v>
      </c>
      <c r="AE180" s="27"/>
    </row>
    <row r="181" spans="1:31" hidden="1" x14ac:dyDescent="0.3">
      <c r="A181" s="7" t="s">
        <v>35</v>
      </c>
      <c r="B181" s="7" t="s">
        <v>295</v>
      </c>
      <c r="C181" t="s">
        <v>296</v>
      </c>
      <c r="D181" t="s">
        <v>38</v>
      </c>
      <c r="E181" t="s">
        <v>111</v>
      </c>
      <c r="F181" t="s">
        <v>40</v>
      </c>
      <c r="G181" s="16" t="s">
        <v>112</v>
      </c>
      <c r="H181" s="17">
        <v>723</v>
      </c>
      <c r="I181" t="s">
        <v>42</v>
      </c>
      <c r="J181" s="7" t="s">
        <v>43</v>
      </c>
      <c r="K181" t="s">
        <v>44</v>
      </c>
      <c r="L181" s="7" t="s">
        <v>175</v>
      </c>
      <c r="M181" t="s">
        <v>46</v>
      </c>
      <c r="N181" t="s">
        <v>47</v>
      </c>
      <c r="O181" s="17">
        <v>54</v>
      </c>
      <c r="P181" s="7" t="s">
        <v>48</v>
      </c>
      <c r="Q181" s="7">
        <f>IF(Vendas[[#This Row],[Unid.]]="BG 5 M",Vendas[[#This Row],[Qtde. ]]*25,IF(Vendas[[#This Row],[Unid.]]="BG2,5M",Vendas[[#This Row],[Qtde. ]]*12.5,Vendas[[#This Row],[Qtde. ]]))</f>
        <v>1350</v>
      </c>
      <c r="R181" s="7" t="s">
        <v>49</v>
      </c>
      <c r="S181" s="7" t="s">
        <v>115</v>
      </c>
      <c r="T181" s="3">
        <v>12800</v>
      </c>
      <c r="U181" s="3">
        <v>12800</v>
      </c>
      <c r="V181" s="18">
        <v>691200</v>
      </c>
      <c r="W181" s="7" t="s">
        <v>51</v>
      </c>
      <c r="X181" t="s">
        <v>63</v>
      </c>
      <c r="Z181" t="s">
        <v>53</v>
      </c>
      <c r="AA181" s="16" t="s">
        <v>54</v>
      </c>
      <c r="AB181" s="19">
        <f>INDEX([1]!roteiros[Previsão de entrega],MATCH(Vendas[[#This Row],[Pedido]],[1]!roteiros[Pedido],0))</f>
        <v>45641</v>
      </c>
      <c r="AC181" s="19">
        <f>INDEX([1]!Finan[Vencimento - Vencimento orig],MATCH(Vendas[[#This Row],[Pedido]],[1]!Finan[Pedido],0))</f>
        <v>45691</v>
      </c>
      <c r="AD181" s="7" t="s">
        <v>55</v>
      </c>
      <c r="AE181" s="7"/>
    </row>
    <row r="182" spans="1:31" hidden="1" x14ac:dyDescent="0.3">
      <c r="A182" s="7" t="s">
        <v>35</v>
      </c>
      <c r="B182" s="7" t="s">
        <v>295</v>
      </c>
      <c r="C182" t="s">
        <v>296</v>
      </c>
      <c r="D182" t="s">
        <v>38</v>
      </c>
      <c r="E182" t="s">
        <v>111</v>
      </c>
      <c r="F182" t="s">
        <v>40</v>
      </c>
      <c r="G182" s="16" t="s">
        <v>112</v>
      </c>
      <c r="H182" s="17">
        <v>723</v>
      </c>
      <c r="I182" t="s">
        <v>42</v>
      </c>
      <c r="J182" s="7" t="s">
        <v>43</v>
      </c>
      <c r="K182" t="s">
        <v>44</v>
      </c>
      <c r="L182" s="7" t="s">
        <v>45</v>
      </c>
      <c r="M182" t="s">
        <v>46</v>
      </c>
      <c r="N182" t="s">
        <v>47</v>
      </c>
      <c r="O182" s="17">
        <v>29</v>
      </c>
      <c r="P182" s="7" t="s">
        <v>48</v>
      </c>
      <c r="Q182" s="7">
        <f>IF(Vendas[[#This Row],[Unid.]]="BG 5 M",Vendas[[#This Row],[Qtde. ]]*25,IF(Vendas[[#This Row],[Unid.]]="BG2,5M",Vendas[[#This Row],[Qtde. ]]*12.5,Vendas[[#This Row],[Qtde. ]]))</f>
        <v>725</v>
      </c>
      <c r="R182" s="7" t="s">
        <v>49</v>
      </c>
      <c r="S182" s="7" t="s">
        <v>115</v>
      </c>
      <c r="T182" s="3">
        <v>12800</v>
      </c>
      <c r="U182" s="3">
        <v>12800</v>
      </c>
      <c r="V182" s="18">
        <v>371200</v>
      </c>
      <c r="W182" s="7" t="s">
        <v>51</v>
      </c>
      <c r="X182" t="s">
        <v>63</v>
      </c>
      <c r="Z182" t="s">
        <v>53</v>
      </c>
      <c r="AA182" s="16" t="s">
        <v>54</v>
      </c>
      <c r="AB182" s="19">
        <f>INDEX([1]!roteiros[Previsão de entrega],MATCH(Vendas[[#This Row],[Pedido]],[1]!roteiros[Pedido],0))</f>
        <v>45641</v>
      </c>
      <c r="AC182" s="19">
        <f>INDEX([1]!Finan[Vencimento - Vencimento orig],MATCH(Vendas[[#This Row],[Pedido]],[1]!Finan[Pedido],0))</f>
        <v>45691</v>
      </c>
      <c r="AD182" s="7" t="s">
        <v>55</v>
      </c>
      <c r="AE182" s="7"/>
    </row>
    <row r="183" spans="1:31" hidden="1" x14ac:dyDescent="0.3">
      <c r="A183" s="23" t="s">
        <v>75</v>
      </c>
      <c r="B183" s="23" t="s">
        <v>295</v>
      </c>
      <c r="C183" t="s">
        <v>296</v>
      </c>
      <c r="D183" t="s">
        <v>38</v>
      </c>
      <c r="E183" t="s">
        <v>111</v>
      </c>
      <c r="F183" t="s">
        <v>40</v>
      </c>
      <c r="G183" s="16" t="s">
        <v>112</v>
      </c>
      <c r="H183" s="24">
        <v>724</v>
      </c>
      <c r="I183" t="s">
        <v>42</v>
      </c>
      <c r="J183" s="23" t="s">
        <v>43</v>
      </c>
      <c r="K183" t="s">
        <v>44</v>
      </c>
      <c r="L183" s="23" t="s">
        <v>297</v>
      </c>
      <c r="M183" t="s">
        <v>46</v>
      </c>
      <c r="N183" t="s">
        <v>47</v>
      </c>
      <c r="O183" s="24">
        <v>12</v>
      </c>
      <c r="P183" s="23" t="s">
        <v>48</v>
      </c>
      <c r="Q183" s="23">
        <f>IF(Vendas[[#This Row],[Unid.]]="BG 5 M",Vendas[[#This Row],[Qtde. ]]*25,IF(Vendas[[#This Row],[Unid.]]="BG2,5M",Vendas[[#This Row],[Qtde. ]]*12.5,Vendas[[#This Row],[Qtde. ]]))</f>
        <v>300</v>
      </c>
      <c r="R183" s="23" t="s">
        <v>49</v>
      </c>
      <c r="S183" s="23" t="s">
        <v>115</v>
      </c>
      <c r="T183" s="3">
        <v>5125</v>
      </c>
      <c r="U183" s="3">
        <v>5125</v>
      </c>
      <c r="V183" s="25">
        <v>61500</v>
      </c>
      <c r="W183" s="23" t="s">
        <v>51</v>
      </c>
      <c r="X183" t="s">
        <v>63</v>
      </c>
      <c r="Z183" t="s">
        <v>53</v>
      </c>
      <c r="AA183" s="16" t="s">
        <v>54</v>
      </c>
      <c r="AB183" s="26">
        <f>INDEX([1]!roteiros[Previsão de entrega],MATCH(Vendas[[#This Row],[Pedido]],[1]!roteiros[Pedido],0))</f>
        <v>45641</v>
      </c>
      <c r="AC183" s="26">
        <f>INDEX([1]!Finan[Vencimento - Vencimento orig],MATCH(Vendas[[#This Row],[Pedido]],[1]!Finan[Pedido],0))</f>
        <v>45691</v>
      </c>
      <c r="AD183" s="23" t="s">
        <v>55</v>
      </c>
      <c r="AE183" s="23"/>
    </row>
    <row r="184" spans="1:31" hidden="1" x14ac:dyDescent="0.3">
      <c r="A184" s="23" t="s">
        <v>75</v>
      </c>
      <c r="B184" s="23" t="s">
        <v>298</v>
      </c>
      <c r="C184" t="s">
        <v>299</v>
      </c>
      <c r="D184" t="s">
        <v>38</v>
      </c>
      <c r="E184" t="s">
        <v>300</v>
      </c>
      <c r="F184" t="s">
        <v>40</v>
      </c>
      <c r="G184" s="16" t="s">
        <v>169</v>
      </c>
      <c r="H184" s="24">
        <v>302</v>
      </c>
      <c r="I184" t="s">
        <v>42</v>
      </c>
      <c r="J184" s="23" t="s">
        <v>83</v>
      </c>
      <c r="K184" t="s">
        <v>44</v>
      </c>
      <c r="L184" s="23" t="s">
        <v>84</v>
      </c>
      <c r="M184" t="s">
        <v>46</v>
      </c>
      <c r="N184" t="s">
        <v>47</v>
      </c>
      <c r="O184" s="24">
        <v>8</v>
      </c>
      <c r="P184" s="23" t="s">
        <v>48</v>
      </c>
      <c r="Q184" s="23">
        <f>IF(Vendas[[#This Row],[Unid.]]="BG 5 M",Vendas[[#This Row],[Qtde. ]]*25,IF(Vendas[[#This Row],[Unid.]]="BG2,5M",Vendas[[#This Row],[Qtde. ]]*12.5,Vendas[[#This Row],[Qtde. ]]))</f>
        <v>200</v>
      </c>
      <c r="R184" s="23" t="s">
        <v>49</v>
      </c>
      <c r="S184" s="23" t="s">
        <v>50</v>
      </c>
      <c r="T184" s="3">
        <v>8200</v>
      </c>
      <c r="U184" s="3">
        <v>8200</v>
      </c>
      <c r="V184" s="25">
        <v>65600</v>
      </c>
      <c r="W184" s="23" t="s">
        <v>62</v>
      </c>
      <c r="X184" t="s">
        <v>108</v>
      </c>
      <c r="Z184" t="s">
        <v>64</v>
      </c>
      <c r="AA184" s="16" t="s">
        <v>86</v>
      </c>
      <c r="AB184" s="26">
        <f>INDEX([1]!roteiros[Previsão de entrega],MATCH(Vendas[[#This Row],[Pedido]],[1]!roteiros[Pedido],0))</f>
        <v>45637</v>
      </c>
      <c r="AC184" s="26">
        <f>INDEX([1]!Finan[Vencimento - Vencimento orig],MATCH(Vendas[[#This Row],[Pedido]],[1]!Finan[Pedido],0))</f>
        <v>45627</v>
      </c>
      <c r="AD184" s="23" t="s">
        <v>55</v>
      </c>
      <c r="AE184" s="23"/>
    </row>
    <row r="185" spans="1:31" hidden="1" x14ac:dyDescent="0.3">
      <c r="A185" s="23" t="s">
        <v>75</v>
      </c>
      <c r="B185" s="23" t="s">
        <v>298</v>
      </c>
      <c r="C185" t="s">
        <v>299</v>
      </c>
      <c r="D185" t="s">
        <v>38</v>
      </c>
      <c r="E185" t="s">
        <v>96</v>
      </c>
      <c r="F185" t="s">
        <v>40</v>
      </c>
      <c r="G185" s="16" t="s">
        <v>169</v>
      </c>
      <c r="H185" s="24">
        <v>322</v>
      </c>
      <c r="I185" t="s">
        <v>42</v>
      </c>
      <c r="J185" s="23" t="s">
        <v>83</v>
      </c>
      <c r="K185" t="s">
        <v>44</v>
      </c>
      <c r="L185" s="23" t="s">
        <v>61</v>
      </c>
      <c r="M185" t="s">
        <v>46</v>
      </c>
      <c r="N185" t="s">
        <v>47</v>
      </c>
      <c r="O185" s="24">
        <v>4</v>
      </c>
      <c r="P185" s="23" t="s">
        <v>48</v>
      </c>
      <c r="Q185" s="23">
        <f>IF(Vendas[[#This Row],[Unid.]]="BG 5 M",Vendas[[#This Row],[Qtde. ]]*25,IF(Vendas[[#This Row],[Unid.]]="BG2,5M",Vendas[[#This Row],[Qtde. ]]*12.5,Vendas[[#This Row],[Qtde. ]]))</f>
        <v>100</v>
      </c>
      <c r="R185" s="23" t="s">
        <v>49</v>
      </c>
      <c r="S185" s="23" t="s">
        <v>50</v>
      </c>
      <c r="T185" s="3">
        <v>11700</v>
      </c>
      <c r="U185" s="3">
        <v>11700</v>
      </c>
      <c r="V185" s="25">
        <v>46800</v>
      </c>
      <c r="W185" s="23" t="s">
        <v>62</v>
      </c>
      <c r="X185" t="s">
        <v>63</v>
      </c>
      <c r="Z185" t="s">
        <v>64</v>
      </c>
      <c r="AA185" s="16" t="s">
        <v>86</v>
      </c>
      <c r="AB185" s="26">
        <v>45636</v>
      </c>
      <c r="AC185" s="26">
        <v>45627</v>
      </c>
      <c r="AD185" s="23" t="s">
        <v>55</v>
      </c>
      <c r="AE185" s="23"/>
    </row>
    <row r="186" spans="1:31" hidden="1" x14ac:dyDescent="0.3">
      <c r="A186" s="23" t="s">
        <v>75</v>
      </c>
      <c r="B186" s="23" t="s">
        <v>298</v>
      </c>
      <c r="C186" t="s">
        <v>299</v>
      </c>
      <c r="D186" t="s">
        <v>38</v>
      </c>
      <c r="E186" t="s">
        <v>96</v>
      </c>
      <c r="F186" t="s">
        <v>40</v>
      </c>
      <c r="G186" s="16" t="s">
        <v>169</v>
      </c>
      <c r="H186" s="24">
        <v>323</v>
      </c>
      <c r="I186" t="s">
        <v>42</v>
      </c>
      <c r="J186" s="23" t="s">
        <v>83</v>
      </c>
      <c r="K186" t="s">
        <v>44</v>
      </c>
      <c r="L186" s="23" t="s">
        <v>70</v>
      </c>
      <c r="M186" t="s">
        <v>46</v>
      </c>
      <c r="N186" t="s">
        <v>47</v>
      </c>
      <c r="O186" s="24">
        <v>8</v>
      </c>
      <c r="P186" s="23" t="s">
        <v>48</v>
      </c>
      <c r="Q186" s="23">
        <f>IF(Vendas[[#This Row],[Unid.]]="BG 5 M",Vendas[[#This Row],[Qtde. ]]*25,IF(Vendas[[#This Row],[Unid.]]="BG2,5M",Vendas[[#This Row],[Qtde. ]]*12.5,Vendas[[#This Row],[Qtde. ]]))</f>
        <v>200</v>
      </c>
      <c r="R186" s="23" t="s">
        <v>49</v>
      </c>
      <c r="S186" s="23" t="s">
        <v>50</v>
      </c>
      <c r="T186" s="3">
        <v>11000</v>
      </c>
      <c r="U186" s="3">
        <v>11000</v>
      </c>
      <c r="V186" s="25">
        <v>88000</v>
      </c>
      <c r="W186" s="23" t="s">
        <v>62</v>
      </c>
      <c r="X186" t="s">
        <v>63</v>
      </c>
      <c r="Z186" t="s">
        <v>64</v>
      </c>
      <c r="AA186" s="16" t="s">
        <v>86</v>
      </c>
      <c r="AB186" s="26">
        <v>45636</v>
      </c>
      <c r="AC186" s="26">
        <v>45627</v>
      </c>
      <c r="AD186" s="23" t="s">
        <v>55</v>
      </c>
      <c r="AE186" s="23"/>
    </row>
    <row r="187" spans="1:31" hidden="1" x14ac:dyDescent="0.3">
      <c r="A187" s="23" t="s">
        <v>75</v>
      </c>
      <c r="B187" s="23" t="s">
        <v>301</v>
      </c>
      <c r="C187" t="s">
        <v>302</v>
      </c>
      <c r="D187" t="s">
        <v>38</v>
      </c>
      <c r="E187" t="s">
        <v>303</v>
      </c>
      <c r="F187" t="s">
        <v>80</v>
      </c>
      <c r="G187" s="16" t="s">
        <v>169</v>
      </c>
      <c r="H187" s="24">
        <v>414</v>
      </c>
      <c r="I187" t="s">
        <v>82</v>
      </c>
      <c r="J187" s="23" t="s">
        <v>43</v>
      </c>
      <c r="K187" t="s">
        <v>44</v>
      </c>
      <c r="L187" s="23" t="s">
        <v>88</v>
      </c>
      <c r="M187" t="s">
        <v>46</v>
      </c>
      <c r="N187" t="s">
        <v>47</v>
      </c>
      <c r="O187" s="24">
        <v>7</v>
      </c>
      <c r="P187" s="23" t="s">
        <v>48</v>
      </c>
      <c r="Q187" s="23">
        <f>IF(Vendas[[#This Row],[Unid.]]="BG 5 M",Vendas[[#This Row],[Qtde. ]]*25,IF(Vendas[[#This Row],[Unid.]]="BG2,5M",Vendas[[#This Row],[Qtde. ]]*12.5,Vendas[[#This Row],[Qtde. ]]))</f>
        <v>175</v>
      </c>
      <c r="R187" s="23" t="s">
        <v>49</v>
      </c>
      <c r="S187" s="23" t="s">
        <v>50</v>
      </c>
      <c r="T187" s="3">
        <v>8375</v>
      </c>
      <c r="U187" s="3">
        <v>8375</v>
      </c>
      <c r="V187" s="25">
        <v>58625</v>
      </c>
      <c r="W187" s="23" t="s">
        <v>85</v>
      </c>
      <c r="X187" t="s">
        <v>52</v>
      </c>
      <c r="Z187" t="s">
        <v>64</v>
      </c>
      <c r="AA187" s="16" t="s">
        <v>54</v>
      </c>
      <c r="AB187" s="26">
        <v>45618</v>
      </c>
      <c r="AC187" s="26">
        <v>45618</v>
      </c>
      <c r="AD187" s="23" t="s">
        <v>55</v>
      </c>
      <c r="AE187" s="23"/>
    </row>
    <row r="188" spans="1:31" hidden="1" x14ac:dyDescent="0.3">
      <c r="A188" s="23" t="s">
        <v>75</v>
      </c>
      <c r="B188" s="23" t="s">
        <v>301</v>
      </c>
      <c r="C188" t="s">
        <v>302</v>
      </c>
      <c r="D188" t="s">
        <v>38</v>
      </c>
      <c r="E188" t="s">
        <v>303</v>
      </c>
      <c r="F188" t="s">
        <v>80</v>
      </c>
      <c r="G188" s="16" t="s">
        <v>169</v>
      </c>
      <c r="H188" s="24">
        <v>414</v>
      </c>
      <c r="I188" t="s">
        <v>82</v>
      </c>
      <c r="J188" s="23" t="s">
        <v>43</v>
      </c>
      <c r="K188" t="s">
        <v>44</v>
      </c>
      <c r="L188" s="23" t="s">
        <v>88</v>
      </c>
      <c r="M188" t="s">
        <v>46</v>
      </c>
      <c r="N188" t="s">
        <v>47</v>
      </c>
      <c r="O188" s="24">
        <v>22</v>
      </c>
      <c r="P188" s="23" t="s">
        <v>20</v>
      </c>
      <c r="Q188" s="23">
        <f>IF(Vendas[[#This Row],[Unid.]]="BG 5 M",Vendas[[#This Row],[Qtde. ]]*25,IF(Vendas[[#This Row],[Unid.]]="BG2,5M",Vendas[[#This Row],[Qtde. ]]*12.5,Vendas[[#This Row],[Qtde. ]]))</f>
        <v>22</v>
      </c>
      <c r="R188" s="23" t="s">
        <v>49</v>
      </c>
      <c r="S188" s="23" t="s">
        <v>50</v>
      </c>
      <c r="T188" s="3">
        <v>335</v>
      </c>
      <c r="U188" s="3">
        <v>335</v>
      </c>
      <c r="V188" s="25">
        <v>7370</v>
      </c>
      <c r="W188" s="23" t="s">
        <v>85</v>
      </c>
      <c r="X188" t="s">
        <v>52</v>
      </c>
      <c r="Z188" t="s">
        <v>64</v>
      </c>
      <c r="AA188" s="16" t="s">
        <v>54</v>
      </c>
      <c r="AB188" s="26">
        <v>45618</v>
      </c>
      <c r="AC188" s="26">
        <v>45618</v>
      </c>
      <c r="AD188" s="23" t="s">
        <v>55</v>
      </c>
      <c r="AE188" s="23"/>
    </row>
    <row r="189" spans="1:31" hidden="1" x14ac:dyDescent="0.3">
      <c r="A189" s="7" t="s">
        <v>35</v>
      </c>
      <c r="B189" s="7" t="s">
        <v>304</v>
      </c>
      <c r="C189" t="s">
        <v>305</v>
      </c>
      <c r="D189" t="s">
        <v>38</v>
      </c>
      <c r="E189" t="s">
        <v>262</v>
      </c>
      <c r="F189" t="s">
        <v>40</v>
      </c>
      <c r="G189" s="16" t="s">
        <v>151</v>
      </c>
      <c r="H189" s="17">
        <v>316</v>
      </c>
      <c r="I189" t="s">
        <v>42</v>
      </c>
      <c r="J189" s="7" t="s">
        <v>152</v>
      </c>
      <c r="K189" t="s">
        <v>44</v>
      </c>
      <c r="L189" s="7" t="s">
        <v>84</v>
      </c>
      <c r="M189" t="s">
        <v>46</v>
      </c>
      <c r="N189" t="s">
        <v>47</v>
      </c>
      <c r="O189" s="17">
        <v>4</v>
      </c>
      <c r="P189" s="7" t="s">
        <v>48</v>
      </c>
      <c r="Q189" s="7">
        <f>IF(Vendas[[#This Row],[Unid.]]="BG 5 M",Vendas[[#This Row],[Qtde. ]]*25,IF(Vendas[[#This Row],[Unid.]]="BG2,5M",Vendas[[#This Row],[Qtde. ]]*12.5,Vendas[[#This Row],[Qtde. ]]))</f>
        <v>100</v>
      </c>
      <c r="R189" s="7" t="s">
        <v>49</v>
      </c>
      <c r="S189" s="7" t="s">
        <v>50</v>
      </c>
      <c r="T189" s="3">
        <v>8250</v>
      </c>
      <c r="U189" s="3">
        <v>8250</v>
      </c>
      <c r="V189" s="18">
        <v>33000</v>
      </c>
      <c r="W189" s="7" t="s">
        <v>62</v>
      </c>
      <c r="X189" t="s">
        <v>63</v>
      </c>
      <c r="Z189" t="s">
        <v>64</v>
      </c>
      <c r="AA189" s="16" t="s">
        <v>306</v>
      </c>
      <c r="AB189" s="19">
        <f>INDEX([1]!roteiros[Previsão de entrega],MATCH(Vendas[[#This Row],[Pedido]],[1]!roteiros[Pedido],0))</f>
        <v>45636</v>
      </c>
      <c r="AC189" s="19">
        <f>INDEX([1]!Finan[Vencimento - Vencimento orig],MATCH(Vendas[[#This Row],[Pedido]],[1]!Finan[Pedido],0))</f>
        <v>45628</v>
      </c>
      <c r="AD189" s="7" t="s">
        <v>55</v>
      </c>
      <c r="AE189" s="7"/>
    </row>
    <row r="190" spans="1:31" hidden="1" x14ac:dyDescent="0.3">
      <c r="A190" s="7" t="s">
        <v>35</v>
      </c>
      <c r="B190" s="7" t="s">
        <v>304</v>
      </c>
      <c r="C190" t="s">
        <v>305</v>
      </c>
      <c r="D190" t="s">
        <v>38</v>
      </c>
      <c r="E190" t="s">
        <v>262</v>
      </c>
      <c r="F190" t="s">
        <v>40</v>
      </c>
      <c r="G190" s="16" t="s">
        <v>151</v>
      </c>
      <c r="H190" s="17">
        <v>316</v>
      </c>
      <c r="I190" t="s">
        <v>42</v>
      </c>
      <c r="J190" s="7" t="s">
        <v>152</v>
      </c>
      <c r="K190" t="s">
        <v>44</v>
      </c>
      <c r="L190" s="7" t="s">
        <v>84</v>
      </c>
      <c r="M190" t="s">
        <v>46</v>
      </c>
      <c r="N190" t="s">
        <v>47</v>
      </c>
      <c r="O190" s="17">
        <v>4</v>
      </c>
      <c r="P190" s="7" t="s">
        <v>20</v>
      </c>
      <c r="Q190" s="7">
        <f>IF(Vendas[[#This Row],[Unid.]]="BG 5 M",Vendas[[#This Row],[Qtde. ]]*25,IF(Vendas[[#This Row],[Unid.]]="BG2,5M",Vendas[[#This Row],[Qtde. ]]*12.5,Vendas[[#This Row],[Qtde. ]]))</f>
        <v>4</v>
      </c>
      <c r="R190" s="7" t="s">
        <v>49</v>
      </c>
      <c r="S190" s="7" t="s">
        <v>50</v>
      </c>
      <c r="T190" s="3">
        <v>330</v>
      </c>
      <c r="U190" s="3">
        <v>330</v>
      </c>
      <c r="V190" s="18">
        <v>1320</v>
      </c>
      <c r="W190" s="7" t="s">
        <v>62</v>
      </c>
      <c r="X190" t="s">
        <v>63</v>
      </c>
      <c r="Z190" t="s">
        <v>64</v>
      </c>
      <c r="AA190" s="16" t="s">
        <v>306</v>
      </c>
      <c r="AB190" s="19">
        <f>INDEX([1]!roteiros[Previsão de entrega],MATCH(Vendas[[#This Row],[Pedido]],[1]!roteiros[Pedido],0))</f>
        <v>45636</v>
      </c>
      <c r="AC190" s="19">
        <f>INDEX([1]!Finan[Vencimento - Vencimento orig],MATCH(Vendas[[#This Row],[Pedido]],[1]!Finan[Pedido],0))</f>
        <v>45628</v>
      </c>
      <c r="AD190" s="7" t="s">
        <v>55</v>
      </c>
      <c r="AE190" s="7"/>
    </row>
    <row r="191" spans="1:31" hidden="1" x14ac:dyDescent="0.3">
      <c r="A191" s="7" t="s">
        <v>35</v>
      </c>
      <c r="B191" s="7" t="s">
        <v>304</v>
      </c>
      <c r="C191" t="s">
        <v>305</v>
      </c>
      <c r="D191" t="s">
        <v>38</v>
      </c>
      <c r="E191" t="s">
        <v>262</v>
      </c>
      <c r="F191" t="s">
        <v>40</v>
      </c>
      <c r="G191" s="16" t="s">
        <v>151</v>
      </c>
      <c r="H191" s="17">
        <v>316</v>
      </c>
      <c r="I191" t="s">
        <v>42</v>
      </c>
      <c r="J191" s="7" t="s">
        <v>152</v>
      </c>
      <c r="K191" t="s">
        <v>44</v>
      </c>
      <c r="L191" s="7" t="s">
        <v>114</v>
      </c>
      <c r="M191" t="s">
        <v>46</v>
      </c>
      <c r="N191" t="s">
        <v>47</v>
      </c>
      <c r="O191" s="17">
        <v>1</v>
      </c>
      <c r="P191" s="7" t="s">
        <v>48</v>
      </c>
      <c r="Q191" s="7">
        <f>IF(Vendas[[#This Row],[Unid.]]="BG 5 M",Vendas[[#This Row],[Qtde. ]]*25,IF(Vendas[[#This Row],[Unid.]]="BG2,5M",Vendas[[#This Row],[Qtde. ]]*12.5,Vendas[[#This Row],[Qtde. ]]))</f>
        <v>25</v>
      </c>
      <c r="R191" s="7" t="s">
        <v>49</v>
      </c>
      <c r="S191" s="7" t="s">
        <v>50</v>
      </c>
      <c r="T191" s="3">
        <v>9625</v>
      </c>
      <c r="U191" s="3">
        <v>9625</v>
      </c>
      <c r="V191" s="18">
        <v>9625</v>
      </c>
      <c r="W191" s="7" t="s">
        <v>62</v>
      </c>
      <c r="X191" t="s">
        <v>63</v>
      </c>
      <c r="Z191" t="s">
        <v>64</v>
      </c>
      <c r="AA191" s="16" t="s">
        <v>306</v>
      </c>
      <c r="AB191" s="19">
        <f>INDEX([1]!roteiros[Previsão de entrega],MATCH(Vendas[[#This Row],[Pedido]],[1]!roteiros[Pedido],0))</f>
        <v>45636</v>
      </c>
      <c r="AC191" s="19">
        <f>INDEX([1]!Finan[Vencimento - Vencimento orig],MATCH(Vendas[[#This Row],[Pedido]],[1]!Finan[Pedido],0))</f>
        <v>45628</v>
      </c>
      <c r="AD191" s="7" t="s">
        <v>55</v>
      </c>
      <c r="AE191" s="7"/>
    </row>
    <row r="192" spans="1:31" hidden="1" x14ac:dyDescent="0.3">
      <c r="A192" s="7" t="s">
        <v>35</v>
      </c>
      <c r="B192" s="7" t="s">
        <v>304</v>
      </c>
      <c r="C192" t="s">
        <v>305</v>
      </c>
      <c r="D192" t="s">
        <v>38</v>
      </c>
      <c r="E192" t="s">
        <v>262</v>
      </c>
      <c r="F192" t="s">
        <v>40</v>
      </c>
      <c r="G192" s="16" t="s">
        <v>151</v>
      </c>
      <c r="H192" s="17">
        <v>316</v>
      </c>
      <c r="I192" t="s">
        <v>42</v>
      </c>
      <c r="J192" s="7" t="s">
        <v>152</v>
      </c>
      <c r="K192" t="s">
        <v>44</v>
      </c>
      <c r="L192" s="7" t="s">
        <v>114</v>
      </c>
      <c r="M192" t="s">
        <v>46</v>
      </c>
      <c r="N192" t="s">
        <v>47</v>
      </c>
      <c r="O192" s="17">
        <v>16</v>
      </c>
      <c r="P192" s="7" t="s">
        <v>20</v>
      </c>
      <c r="Q192" s="7">
        <f>IF(Vendas[[#This Row],[Unid.]]="BG 5 M",Vendas[[#This Row],[Qtde. ]]*25,IF(Vendas[[#This Row],[Unid.]]="BG2,5M",Vendas[[#This Row],[Qtde. ]]*12.5,Vendas[[#This Row],[Qtde. ]]))</f>
        <v>16</v>
      </c>
      <c r="R192" s="7" t="s">
        <v>49</v>
      </c>
      <c r="S192" s="7" t="s">
        <v>50</v>
      </c>
      <c r="T192" s="3">
        <v>385</v>
      </c>
      <c r="U192" s="3">
        <v>385</v>
      </c>
      <c r="V192" s="18">
        <v>6160</v>
      </c>
      <c r="W192" s="7" t="s">
        <v>62</v>
      </c>
      <c r="X192" t="s">
        <v>63</v>
      </c>
      <c r="Z192" t="s">
        <v>64</v>
      </c>
      <c r="AA192" s="16" t="s">
        <v>306</v>
      </c>
      <c r="AB192" s="19">
        <f>INDEX([1]!roteiros[Previsão de entrega],MATCH(Vendas[[#This Row],[Pedido]],[1]!roteiros[Pedido],0))</f>
        <v>45636</v>
      </c>
      <c r="AC192" s="19">
        <f>INDEX([1]!Finan[Vencimento - Vencimento orig],MATCH(Vendas[[#This Row],[Pedido]],[1]!Finan[Pedido],0))</f>
        <v>45628</v>
      </c>
      <c r="AD192" s="7" t="s">
        <v>55</v>
      </c>
      <c r="AE192" s="7"/>
    </row>
    <row r="193" spans="1:31" hidden="1" x14ac:dyDescent="0.3">
      <c r="A193" s="27" t="s">
        <v>35</v>
      </c>
      <c r="B193" s="27" t="s">
        <v>307</v>
      </c>
      <c r="C193" t="s">
        <v>308</v>
      </c>
      <c r="D193" t="s">
        <v>78</v>
      </c>
      <c r="E193" t="s">
        <v>120</v>
      </c>
      <c r="F193" t="s">
        <v>40</v>
      </c>
      <c r="G193" s="16" t="s">
        <v>151</v>
      </c>
      <c r="H193" s="28">
        <v>309</v>
      </c>
      <c r="I193" t="s">
        <v>42</v>
      </c>
      <c r="J193" s="27" t="s">
        <v>152</v>
      </c>
      <c r="K193" t="s">
        <v>44</v>
      </c>
      <c r="L193" s="27" t="s">
        <v>61</v>
      </c>
      <c r="M193" t="s">
        <v>46</v>
      </c>
      <c r="N193" t="s">
        <v>47</v>
      </c>
      <c r="O193" s="28">
        <v>8</v>
      </c>
      <c r="P193" s="27" t="s">
        <v>48</v>
      </c>
      <c r="Q193" s="27">
        <f>IF(Vendas[[#This Row],[Unid.]]="BG 5 M",Vendas[[#This Row],[Qtde. ]]*25,IF(Vendas[[#This Row],[Unid.]]="BG2,5M",Vendas[[#This Row],[Qtde. ]]*12.5,Vendas[[#This Row],[Qtde. ]]))</f>
        <v>200</v>
      </c>
      <c r="R193" s="27" t="s">
        <v>49</v>
      </c>
      <c r="S193" s="27" t="s">
        <v>50</v>
      </c>
      <c r="T193" s="3">
        <v>10250</v>
      </c>
      <c r="U193" s="3">
        <v>10250</v>
      </c>
      <c r="V193" s="29">
        <v>82000</v>
      </c>
      <c r="W193" s="27" t="s">
        <v>62</v>
      </c>
      <c r="X193" t="s">
        <v>63</v>
      </c>
      <c r="Z193" t="s">
        <v>64</v>
      </c>
      <c r="AA193" s="16" t="s">
        <v>309</v>
      </c>
      <c r="AB193" s="30">
        <f>INDEX([1]!roteiros[Previsão de entrega],MATCH(Vendas[[#This Row],[Pedido]],[1]!roteiros[Pedido],0))</f>
        <v>45638</v>
      </c>
      <c r="AC193" s="30">
        <f>INDEX([1]!Finan[Vencimento - Vencimento orig],MATCH(Vendas[[#This Row],[Pedido]],[1]!Finan[Pedido],0))</f>
        <v>45628</v>
      </c>
      <c r="AD193" s="27" t="s">
        <v>55</v>
      </c>
      <c r="AE193" s="27"/>
    </row>
    <row r="194" spans="1:31" hidden="1" x14ac:dyDescent="0.3">
      <c r="A194" s="27" t="s">
        <v>35</v>
      </c>
      <c r="B194" s="27" t="s">
        <v>310</v>
      </c>
      <c r="C194" t="s">
        <v>311</v>
      </c>
      <c r="D194" t="s">
        <v>78</v>
      </c>
      <c r="E194" t="s">
        <v>259</v>
      </c>
      <c r="F194" t="s">
        <v>40</v>
      </c>
      <c r="G194" s="16" t="s">
        <v>151</v>
      </c>
      <c r="H194" s="28">
        <v>313</v>
      </c>
      <c r="I194" t="s">
        <v>42</v>
      </c>
      <c r="J194" s="27" t="s">
        <v>152</v>
      </c>
      <c r="K194" t="s">
        <v>44</v>
      </c>
      <c r="L194" s="27" t="s">
        <v>88</v>
      </c>
      <c r="M194" t="s">
        <v>46</v>
      </c>
      <c r="N194" t="s">
        <v>47</v>
      </c>
      <c r="O194" s="28">
        <v>4</v>
      </c>
      <c r="P194" s="27" t="s">
        <v>48</v>
      </c>
      <c r="Q194" s="27">
        <f>IF(Vendas[[#This Row],[Unid.]]="BG 5 M",Vendas[[#This Row],[Qtde. ]]*25,IF(Vendas[[#This Row],[Unid.]]="BG2,5M",Vendas[[#This Row],[Qtde. ]]*12.5,Vendas[[#This Row],[Qtde. ]]))</f>
        <v>100</v>
      </c>
      <c r="R194" s="27" t="s">
        <v>49</v>
      </c>
      <c r="S194" s="27" t="s">
        <v>50</v>
      </c>
      <c r="T194" s="3">
        <v>9625</v>
      </c>
      <c r="U194" s="3">
        <v>9625</v>
      </c>
      <c r="V194" s="29">
        <v>38500</v>
      </c>
      <c r="W194" s="27" t="s">
        <v>62</v>
      </c>
      <c r="X194" t="s">
        <v>63</v>
      </c>
      <c r="Z194" t="s">
        <v>64</v>
      </c>
      <c r="AA194" s="16" t="s">
        <v>312</v>
      </c>
      <c r="AB194" s="30">
        <f>INDEX([1]!roteiros[Previsão de entrega],MATCH(Vendas[[#This Row],[Pedido]],[1]!roteiros[Pedido],0))</f>
        <v>45638</v>
      </c>
      <c r="AC194" s="30">
        <f>INDEX([1]!Finan[Vencimento - Vencimento orig],MATCH(Vendas[[#This Row],[Pedido]],[1]!Finan[Pedido],0))</f>
        <v>45628</v>
      </c>
      <c r="AD194" s="27" t="s">
        <v>55</v>
      </c>
      <c r="AE194" s="27"/>
    </row>
    <row r="195" spans="1:31" hidden="1" x14ac:dyDescent="0.3">
      <c r="A195" s="27" t="s">
        <v>35</v>
      </c>
      <c r="B195" s="27" t="s">
        <v>310</v>
      </c>
      <c r="C195" t="s">
        <v>311</v>
      </c>
      <c r="D195" t="s">
        <v>78</v>
      </c>
      <c r="E195" t="s">
        <v>259</v>
      </c>
      <c r="F195" t="s">
        <v>40</v>
      </c>
      <c r="G195" s="16" t="s">
        <v>151</v>
      </c>
      <c r="H195" s="28">
        <v>313</v>
      </c>
      <c r="I195" t="s">
        <v>42</v>
      </c>
      <c r="J195" s="27" t="s">
        <v>152</v>
      </c>
      <c r="K195" t="s">
        <v>44</v>
      </c>
      <c r="L195" s="27" t="s">
        <v>88</v>
      </c>
      <c r="M195" t="s">
        <v>46</v>
      </c>
      <c r="N195" t="s">
        <v>47</v>
      </c>
      <c r="O195" s="28">
        <v>8</v>
      </c>
      <c r="P195" s="27" t="s">
        <v>20</v>
      </c>
      <c r="Q195" s="27">
        <f>IF(Vendas[[#This Row],[Unid.]]="BG 5 M",Vendas[[#This Row],[Qtde. ]]*25,IF(Vendas[[#This Row],[Unid.]]="BG2,5M",Vendas[[#This Row],[Qtde. ]]*12.5,Vendas[[#This Row],[Qtde. ]]))</f>
        <v>8</v>
      </c>
      <c r="R195" s="27" t="s">
        <v>49</v>
      </c>
      <c r="S195" s="27" t="s">
        <v>50</v>
      </c>
      <c r="T195" s="3">
        <v>330</v>
      </c>
      <c r="U195" s="3">
        <v>330</v>
      </c>
      <c r="V195" s="29">
        <v>2640</v>
      </c>
      <c r="W195" s="27" t="s">
        <v>62</v>
      </c>
      <c r="X195" t="s">
        <v>63</v>
      </c>
      <c r="Z195" t="s">
        <v>64</v>
      </c>
      <c r="AA195" s="16" t="s">
        <v>312</v>
      </c>
      <c r="AB195" s="30">
        <f>INDEX([1]!roteiros[Previsão de entrega],MATCH(Vendas[[#This Row],[Pedido]],[1]!roteiros[Pedido],0))</f>
        <v>45638</v>
      </c>
      <c r="AC195" s="30">
        <f>INDEX([1]!Finan[Vencimento - Vencimento orig],MATCH(Vendas[[#This Row],[Pedido]],[1]!Finan[Pedido],0))</f>
        <v>45628</v>
      </c>
      <c r="AD195" s="27" t="s">
        <v>55</v>
      </c>
      <c r="AE195" s="27"/>
    </row>
    <row r="196" spans="1:31" hidden="1" x14ac:dyDescent="0.3">
      <c r="A196" s="6" t="s">
        <v>35</v>
      </c>
      <c r="B196" s="6" t="s">
        <v>313</v>
      </c>
      <c r="C196" t="s">
        <v>314</v>
      </c>
      <c r="D196" t="s">
        <v>38</v>
      </c>
      <c r="E196" t="s">
        <v>120</v>
      </c>
      <c r="F196" t="s">
        <v>40</v>
      </c>
      <c r="G196" s="16" t="s">
        <v>41</v>
      </c>
      <c r="H196" s="20">
        <v>225</v>
      </c>
      <c r="I196" t="s">
        <v>42</v>
      </c>
      <c r="J196" s="6" t="s">
        <v>83</v>
      </c>
      <c r="K196" t="s">
        <v>44</v>
      </c>
      <c r="L196" s="6" t="s">
        <v>114</v>
      </c>
      <c r="M196" t="s">
        <v>46</v>
      </c>
      <c r="N196" t="s">
        <v>47</v>
      </c>
      <c r="O196" s="20">
        <v>4</v>
      </c>
      <c r="P196" s="6" t="s">
        <v>48</v>
      </c>
      <c r="Q196" s="6">
        <f>IF(Vendas[[#This Row],[Unid.]]="BG 5 M",Vendas[[#This Row],[Qtde. ]]*25,IF(Vendas[[#This Row],[Unid.]]="BG2,5M",Vendas[[#This Row],[Qtde. ]]*12.5,Vendas[[#This Row],[Qtde. ]]))</f>
        <v>100</v>
      </c>
      <c r="R196" s="6" t="s">
        <v>49</v>
      </c>
      <c r="S196" s="6" t="s">
        <v>50</v>
      </c>
      <c r="T196" s="3">
        <v>9900</v>
      </c>
      <c r="U196" s="3">
        <v>9900</v>
      </c>
      <c r="V196" s="21">
        <v>39600</v>
      </c>
      <c r="W196" s="6" t="s">
        <v>122</v>
      </c>
      <c r="X196" t="s">
        <v>108</v>
      </c>
      <c r="Z196" t="s">
        <v>64</v>
      </c>
      <c r="AA196" s="16" t="s">
        <v>315</v>
      </c>
      <c r="AB196" s="22">
        <f>INDEX([1]!roteiros[Previsão de entrega],MATCH(Vendas[[#This Row],[Pedido]],[1]!roteiros[Pedido],0))</f>
        <v>45636</v>
      </c>
      <c r="AC196" s="22">
        <f>INDEX([1]!Finan[Vencimento - Vencimento orig],MATCH(Vendas[[#This Row],[Pedido]],[1]!Finan[Pedido],0))</f>
        <v>45631</v>
      </c>
      <c r="AD196" s="6" t="s">
        <v>55</v>
      </c>
      <c r="AE196" s="6"/>
    </row>
    <row r="197" spans="1:31" hidden="1" x14ac:dyDescent="0.3">
      <c r="A197" s="6" t="s">
        <v>35</v>
      </c>
      <c r="B197" s="6" t="s">
        <v>313</v>
      </c>
      <c r="C197" t="s">
        <v>314</v>
      </c>
      <c r="D197" t="s">
        <v>38</v>
      </c>
      <c r="E197" t="s">
        <v>120</v>
      </c>
      <c r="F197" t="s">
        <v>40</v>
      </c>
      <c r="G197" s="16" t="s">
        <v>41</v>
      </c>
      <c r="H197" s="20">
        <v>225</v>
      </c>
      <c r="I197" t="s">
        <v>42</v>
      </c>
      <c r="J197" s="6" t="s">
        <v>83</v>
      </c>
      <c r="K197" t="s">
        <v>44</v>
      </c>
      <c r="L197" s="6" t="s">
        <v>114</v>
      </c>
      <c r="M197" t="s">
        <v>46</v>
      </c>
      <c r="N197" t="s">
        <v>47</v>
      </c>
      <c r="O197" s="20">
        <v>5</v>
      </c>
      <c r="P197" s="6" t="s">
        <v>20</v>
      </c>
      <c r="Q197" s="6">
        <f>IF(Vendas[[#This Row],[Unid.]]="BG 5 M",Vendas[[#This Row],[Qtde. ]]*25,IF(Vendas[[#This Row],[Unid.]]="BG2,5M",Vendas[[#This Row],[Qtde. ]]*12.5,Vendas[[#This Row],[Qtde. ]]))</f>
        <v>5</v>
      </c>
      <c r="R197" s="6" t="s">
        <v>49</v>
      </c>
      <c r="S197" s="6" t="s">
        <v>50</v>
      </c>
      <c r="T197" s="3">
        <v>396</v>
      </c>
      <c r="U197" s="3">
        <v>396</v>
      </c>
      <c r="V197" s="21">
        <v>1980</v>
      </c>
      <c r="W197" s="6" t="s">
        <v>122</v>
      </c>
      <c r="X197" t="s">
        <v>108</v>
      </c>
      <c r="Z197" t="s">
        <v>64</v>
      </c>
      <c r="AA197" s="16" t="s">
        <v>315</v>
      </c>
      <c r="AB197" s="22">
        <f>INDEX([1]!roteiros[Previsão de entrega],MATCH(Vendas[[#This Row],[Pedido]],[1]!roteiros[Pedido],0))</f>
        <v>45636</v>
      </c>
      <c r="AC197" s="22">
        <f>INDEX([1]!Finan[Vencimento - Vencimento orig],MATCH(Vendas[[#This Row],[Pedido]],[1]!Finan[Pedido],0))</f>
        <v>45631</v>
      </c>
      <c r="AD197" s="6" t="s">
        <v>55</v>
      </c>
      <c r="AE197" s="6"/>
    </row>
    <row r="198" spans="1:31" hidden="1" x14ac:dyDescent="0.3">
      <c r="A198" s="6" t="s">
        <v>35</v>
      </c>
      <c r="B198" s="6" t="s">
        <v>316</v>
      </c>
      <c r="C198" t="s">
        <v>317</v>
      </c>
      <c r="D198" t="s">
        <v>38</v>
      </c>
      <c r="E198" t="s">
        <v>120</v>
      </c>
      <c r="F198" t="s">
        <v>40</v>
      </c>
      <c r="G198" s="16" t="s">
        <v>318</v>
      </c>
      <c r="H198" s="20">
        <v>222</v>
      </c>
      <c r="I198" t="s">
        <v>42</v>
      </c>
      <c r="J198" s="6" t="s">
        <v>83</v>
      </c>
      <c r="K198" t="s">
        <v>44</v>
      </c>
      <c r="L198" s="6" t="s">
        <v>61</v>
      </c>
      <c r="M198" t="s">
        <v>46</v>
      </c>
      <c r="N198" t="s">
        <v>47</v>
      </c>
      <c r="O198" s="20">
        <v>7</v>
      </c>
      <c r="P198" s="6" t="s">
        <v>48</v>
      </c>
      <c r="Q198" s="6">
        <f>IF(Vendas[[#This Row],[Unid.]]="BG 5 M",Vendas[[#This Row],[Qtde. ]]*25,IF(Vendas[[#This Row],[Unid.]]="BG2,5M",Vendas[[#This Row],[Qtde. ]]*12.5,Vendas[[#This Row],[Qtde. ]]))</f>
        <v>175</v>
      </c>
      <c r="R198" s="6" t="s">
        <v>49</v>
      </c>
      <c r="S198" s="6" t="s">
        <v>50</v>
      </c>
      <c r="T198" s="3">
        <v>11375</v>
      </c>
      <c r="U198" s="3">
        <v>11375</v>
      </c>
      <c r="V198" s="21">
        <v>79625</v>
      </c>
      <c r="W198" s="6" t="s">
        <v>122</v>
      </c>
      <c r="X198" t="s">
        <v>108</v>
      </c>
      <c r="Z198" t="s">
        <v>64</v>
      </c>
      <c r="AA198" s="16" t="s">
        <v>319</v>
      </c>
      <c r="AB198" s="22">
        <f>INDEX([1]!roteiros[Previsão de entrega],MATCH(Vendas[[#This Row],[Pedido]],[1]!roteiros[Pedido],0))</f>
        <v>45636</v>
      </c>
      <c r="AC198" s="22">
        <f>INDEX([1]!Finan[Vencimento - Vencimento orig],MATCH(Vendas[[#This Row],[Pedido]],[1]!Finan[Pedido],0))</f>
        <v>45627</v>
      </c>
      <c r="AD198" s="6" t="s">
        <v>55</v>
      </c>
      <c r="AE198" s="6"/>
    </row>
    <row r="199" spans="1:31" hidden="1" x14ac:dyDescent="0.3">
      <c r="A199" s="6" t="s">
        <v>35</v>
      </c>
      <c r="B199" s="6" t="s">
        <v>316</v>
      </c>
      <c r="C199" t="s">
        <v>317</v>
      </c>
      <c r="D199" t="s">
        <v>38</v>
      </c>
      <c r="E199" t="s">
        <v>120</v>
      </c>
      <c r="F199" t="s">
        <v>40</v>
      </c>
      <c r="G199" s="16" t="s">
        <v>318</v>
      </c>
      <c r="H199" s="20">
        <v>222</v>
      </c>
      <c r="I199" t="s">
        <v>42</v>
      </c>
      <c r="J199" s="6" t="s">
        <v>83</v>
      </c>
      <c r="K199" t="s">
        <v>44</v>
      </c>
      <c r="L199" s="6" t="s">
        <v>61</v>
      </c>
      <c r="M199" t="s">
        <v>46</v>
      </c>
      <c r="N199" t="s">
        <v>47</v>
      </c>
      <c r="O199" s="20">
        <v>12</v>
      </c>
      <c r="P199" s="6" t="s">
        <v>20</v>
      </c>
      <c r="Q199" s="6">
        <f>IF(Vendas[[#This Row],[Unid.]]="BG 5 M",Vendas[[#This Row],[Qtde. ]]*25,IF(Vendas[[#This Row],[Unid.]]="BG2,5M",Vendas[[#This Row],[Qtde. ]]*12.5,Vendas[[#This Row],[Qtde. ]]))</f>
        <v>12</v>
      </c>
      <c r="R199" s="6" t="s">
        <v>49</v>
      </c>
      <c r="S199" s="6" t="s">
        <v>50</v>
      </c>
      <c r="T199" s="3">
        <v>455</v>
      </c>
      <c r="U199" s="3">
        <v>455</v>
      </c>
      <c r="V199" s="21">
        <v>5460</v>
      </c>
      <c r="W199" s="6" t="s">
        <v>122</v>
      </c>
      <c r="X199" t="s">
        <v>108</v>
      </c>
      <c r="Z199" t="s">
        <v>64</v>
      </c>
      <c r="AA199" s="16" t="s">
        <v>319</v>
      </c>
      <c r="AB199" s="22">
        <f>INDEX([1]!roteiros[Previsão de entrega],MATCH(Vendas[[#This Row],[Pedido]],[1]!roteiros[Pedido],0))</f>
        <v>45636</v>
      </c>
      <c r="AC199" s="22">
        <f>INDEX([1]!Finan[Vencimento - Vencimento orig],MATCH(Vendas[[#This Row],[Pedido]],[1]!Finan[Pedido],0))</f>
        <v>45627</v>
      </c>
      <c r="AD199" s="6" t="s">
        <v>55</v>
      </c>
      <c r="AE199" s="6"/>
    </row>
    <row r="200" spans="1:31" hidden="1" x14ac:dyDescent="0.3">
      <c r="A200" s="7" t="s">
        <v>35</v>
      </c>
      <c r="B200" s="7" t="s">
        <v>320</v>
      </c>
      <c r="C200" t="s">
        <v>321</v>
      </c>
      <c r="D200" t="s">
        <v>78</v>
      </c>
      <c r="E200" t="s">
        <v>111</v>
      </c>
      <c r="F200" t="s">
        <v>40</v>
      </c>
      <c r="G200" s="16" t="s">
        <v>230</v>
      </c>
      <c r="H200" s="17">
        <v>705</v>
      </c>
      <c r="I200" t="s">
        <v>42</v>
      </c>
      <c r="J200" s="7" t="s">
        <v>60</v>
      </c>
      <c r="K200" t="s">
        <v>44</v>
      </c>
      <c r="L200" s="7" t="s">
        <v>84</v>
      </c>
      <c r="M200" t="s">
        <v>46</v>
      </c>
      <c r="N200" t="s">
        <v>47</v>
      </c>
      <c r="O200" s="17">
        <v>4</v>
      </c>
      <c r="P200" s="7" t="s">
        <v>48</v>
      </c>
      <c r="Q200" s="7">
        <f>IF(Vendas[[#This Row],[Unid.]]="BG 5 M",Vendas[[#This Row],[Qtde. ]]*25,IF(Vendas[[#This Row],[Unid.]]="BG2,5M",Vendas[[#This Row],[Qtde. ]]*12.5,Vendas[[#This Row],[Qtde. ]]))</f>
        <v>100</v>
      </c>
      <c r="R200" s="7" t="s">
        <v>49</v>
      </c>
      <c r="S200" s="7" t="s">
        <v>50</v>
      </c>
      <c r="T200" s="3">
        <v>8625</v>
      </c>
      <c r="U200" s="3">
        <v>8625</v>
      </c>
      <c r="V200" s="18">
        <v>34500</v>
      </c>
      <c r="W200" s="7" t="s">
        <v>51</v>
      </c>
      <c r="X200" t="s">
        <v>63</v>
      </c>
      <c r="Z200" t="s">
        <v>53</v>
      </c>
      <c r="AA200" s="16" t="s">
        <v>93</v>
      </c>
      <c r="AB200" s="19">
        <f>INDEX([1]!roteiros[Previsão de entrega],MATCH(Vendas[[#This Row],[Pedido]],[1]!roteiros[Pedido],0))</f>
        <v>45641</v>
      </c>
      <c r="AC200" s="19">
        <f>INDEX([1]!Finan[Vencimento - Vencimento orig],MATCH(Vendas[[#This Row],[Pedido]],[1]!Finan[Pedido],0))</f>
        <v>45717</v>
      </c>
      <c r="AD200" s="7" t="s">
        <v>55</v>
      </c>
      <c r="AE200" s="7"/>
    </row>
    <row r="201" spans="1:31" hidden="1" x14ac:dyDescent="0.3">
      <c r="A201" s="7" t="s">
        <v>35</v>
      </c>
      <c r="B201" s="7" t="s">
        <v>322</v>
      </c>
      <c r="C201" t="s">
        <v>323</v>
      </c>
      <c r="D201" t="s">
        <v>78</v>
      </c>
      <c r="E201" t="s">
        <v>91</v>
      </c>
      <c r="F201" t="s">
        <v>40</v>
      </c>
      <c r="G201" s="16" t="s">
        <v>239</v>
      </c>
      <c r="H201" s="17">
        <v>700</v>
      </c>
      <c r="I201" t="s">
        <v>240</v>
      </c>
      <c r="J201" s="7" t="s">
        <v>60</v>
      </c>
      <c r="K201" t="s">
        <v>44</v>
      </c>
      <c r="L201" s="7" t="s">
        <v>114</v>
      </c>
      <c r="M201" t="s">
        <v>46</v>
      </c>
      <c r="N201" t="s">
        <v>47</v>
      </c>
      <c r="O201" s="17">
        <v>5</v>
      </c>
      <c r="P201" s="7" t="s">
        <v>48</v>
      </c>
      <c r="Q201" s="7">
        <f>IF(Vendas[[#This Row],[Unid.]]="BG 5 M",Vendas[[#This Row],[Qtde. ]]*25,IF(Vendas[[#This Row],[Unid.]]="BG2,5M",Vendas[[#This Row],[Qtde. ]]*12.5,Vendas[[#This Row],[Qtde. ]]))</f>
        <v>125</v>
      </c>
      <c r="R201" s="37" t="s">
        <v>49</v>
      </c>
      <c r="S201" s="37" t="s">
        <v>50</v>
      </c>
      <c r="T201" s="3">
        <v>11400</v>
      </c>
      <c r="U201" s="3">
        <v>11400</v>
      </c>
      <c r="V201" s="18">
        <v>57000</v>
      </c>
      <c r="W201" s="7" t="s">
        <v>51</v>
      </c>
      <c r="X201" t="s">
        <v>63</v>
      </c>
      <c r="Z201" t="s">
        <v>53</v>
      </c>
      <c r="AA201" s="16" t="s">
        <v>324</v>
      </c>
      <c r="AB201" s="19">
        <f>INDEX([1]!roteiros[Previsão de entrega],MATCH(Vendas[[#This Row],[Pedido]],[1]!roteiros[Pedido],0))</f>
        <v>45660</v>
      </c>
      <c r="AC201" s="19">
        <f>INDEX([1]!Finan[Vencimento - Vencimento orig],MATCH(Vendas[[#This Row],[Pedido]],[1]!Finan[Pedido],0))</f>
        <v>45689</v>
      </c>
      <c r="AD201" s="7" t="s">
        <v>55</v>
      </c>
      <c r="AE201" s="7"/>
    </row>
    <row r="202" spans="1:31" hidden="1" x14ac:dyDescent="0.3">
      <c r="A202" s="7" t="s">
        <v>35</v>
      </c>
      <c r="B202" s="7" t="s">
        <v>322</v>
      </c>
      <c r="C202" t="s">
        <v>323</v>
      </c>
      <c r="D202" t="s">
        <v>78</v>
      </c>
      <c r="E202" t="s">
        <v>91</v>
      </c>
      <c r="F202" t="s">
        <v>40</v>
      </c>
      <c r="G202" s="16" t="s">
        <v>239</v>
      </c>
      <c r="H202" s="17">
        <v>700</v>
      </c>
      <c r="I202" t="s">
        <v>240</v>
      </c>
      <c r="J202" s="7" t="s">
        <v>60</v>
      </c>
      <c r="K202" t="s">
        <v>44</v>
      </c>
      <c r="L202" s="7" t="s">
        <v>114</v>
      </c>
      <c r="M202" t="s">
        <v>46</v>
      </c>
      <c r="N202" t="s">
        <v>47</v>
      </c>
      <c r="O202" s="17">
        <v>15</v>
      </c>
      <c r="P202" s="7" t="s">
        <v>20</v>
      </c>
      <c r="Q202" s="7">
        <f>IF(Vendas[[#This Row],[Unid.]]="BG 5 M",Vendas[[#This Row],[Qtde. ]]*25,IF(Vendas[[#This Row],[Unid.]]="BG2,5M",Vendas[[#This Row],[Qtde. ]]*12.5,Vendas[[#This Row],[Qtde. ]]))</f>
        <v>15</v>
      </c>
      <c r="R202" s="37" t="s">
        <v>49</v>
      </c>
      <c r="S202" s="37" t="s">
        <v>50</v>
      </c>
      <c r="T202" s="3">
        <v>456</v>
      </c>
      <c r="U202" s="3">
        <v>456</v>
      </c>
      <c r="V202" s="18">
        <v>6840</v>
      </c>
      <c r="W202" s="7" t="s">
        <v>51</v>
      </c>
      <c r="X202" t="s">
        <v>63</v>
      </c>
      <c r="Z202" t="s">
        <v>53</v>
      </c>
      <c r="AA202" s="16" t="s">
        <v>324</v>
      </c>
      <c r="AB202" s="19">
        <f>INDEX([1]!roteiros[Previsão de entrega],MATCH(Vendas[[#This Row],[Pedido]],[1]!roteiros[Pedido],0))</f>
        <v>45660</v>
      </c>
      <c r="AC202" s="19">
        <f>INDEX([1]!Finan[Vencimento - Vencimento orig],MATCH(Vendas[[#This Row],[Pedido]],[1]!Finan[Pedido],0))</f>
        <v>45689</v>
      </c>
      <c r="AD202" s="7" t="s">
        <v>55</v>
      </c>
      <c r="AE202" s="7"/>
    </row>
    <row r="203" spans="1:31" hidden="1" x14ac:dyDescent="0.3">
      <c r="A203" s="7" t="s">
        <v>35</v>
      </c>
      <c r="B203" s="7" t="s">
        <v>322</v>
      </c>
      <c r="C203" t="s">
        <v>323</v>
      </c>
      <c r="D203" t="s">
        <v>78</v>
      </c>
      <c r="E203" t="s">
        <v>91</v>
      </c>
      <c r="F203" t="s">
        <v>40</v>
      </c>
      <c r="G203" s="16" t="s">
        <v>239</v>
      </c>
      <c r="H203" s="17">
        <v>700</v>
      </c>
      <c r="I203" t="s">
        <v>240</v>
      </c>
      <c r="J203" s="7" t="s">
        <v>60</v>
      </c>
      <c r="K203" t="s">
        <v>44</v>
      </c>
      <c r="L203" s="7" t="s">
        <v>70</v>
      </c>
      <c r="M203" t="s">
        <v>46</v>
      </c>
      <c r="N203" t="s">
        <v>47</v>
      </c>
      <c r="O203" s="17">
        <v>4</v>
      </c>
      <c r="P203" s="7" t="s">
        <v>48</v>
      </c>
      <c r="Q203" s="7">
        <f>IF(Vendas[[#This Row],[Unid.]]="BG 5 M",Vendas[[#This Row],[Qtde. ]]*25,IF(Vendas[[#This Row],[Unid.]]="BG2,5M",Vendas[[#This Row],[Qtde. ]]*12.5,Vendas[[#This Row],[Qtde. ]]))</f>
        <v>100</v>
      </c>
      <c r="R203" s="37" t="s">
        <v>49</v>
      </c>
      <c r="S203" s="37" t="s">
        <v>50</v>
      </c>
      <c r="T203" s="3">
        <v>11500</v>
      </c>
      <c r="U203" s="3">
        <v>11500</v>
      </c>
      <c r="V203" s="18">
        <v>46000</v>
      </c>
      <c r="W203" s="7" t="s">
        <v>51</v>
      </c>
      <c r="X203" t="s">
        <v>63</v>
      </c>
      <c r="Z203" t="s">
        <v>53</v>
      </c>
      <c r="AA203" s="16" t="s">
        <v>324</v>
      </c>
      <c r="AB203" s="19">
        <f>INDEX([1]!roteiros[Previsão de entrega],MATCH(Vendas[[#This Row],[Pedido]],[1]!roteiros[Pedido],0))</f>
        <v>45660</v>
      </c>
      <c r="AC203" s="19">
        <f>INDEX([1]!Finan[Vencimento - Vencimento orig],MATCH(Vendas[[#This Row],[Pedido]],[1]!Finan[Pedido],0))</f>
        <v>45689</v>
      </c>
      <c r="AD203" s="7" t="s">
        <v>55</v>
      </c>
      <c r="AE203" s="7"/>
    </row>
    <row r="204" spans="1:31" hidden="1" x14ac:dyDescent="0.3">
      <c r="A204" s="7" t="s">
        <v>35</v>
      </c>
      <c r="B204" s="7" t="s">
        <v>322</v>
      </c>
      <c r="C204" t="s">
        <v>323</v>
      </c>
      <c r="D204" t="s">
        <v>78</v>
      </c>
      <c r="E204" t="s">
        <v>91</v>
      </c>
      <c r="F204" t="s">
        <v>40</v>
      </c>
      <c r="G204" s="16" t="s">
        <v>239</v>
      </c>
      <c r="H204" s="17">
        <v>700</v>
      </c>
      <c r="I204" t="s">
        <v>240</v>
      </c>
      <c r="J204" s="7" t="s">
        <v>60</v>
      </c>
      <c r="K204" t="s">
        <v>44</v>
      </c>
      <c r="L204" s="7" t="s">
        <v>70</v>
      </c>
      <c r="M204" t="s">
        <v>46</v>
      </c>
      <c r="N204" t="s">
        <v>231</v>
      </c>
      <c r="O204" s="17">
        <v>18</v>
      </c>
      <c r="P204" s="7" t="s">
        <v>20</v>
      </c>
      <c r="Q204" s="7">
        <f>IF(Vendas[[#This Row],[Unid.]]="BG 5 M",Vendas[[#This Row],[Qtde. ]]*25,IF(Vendas[[#This Row],[Unid.]]="BG2,5M",Vendas[[#This Row],[Qtde. ]]*12.5,Vendas[[#This Row],[Qtde. ]]))</f>
        <v>18</v>
      </c>
      <c r="R204" s="37" t="s">
        <v>49</v>
      </c>
      <c r="S204" s="37" t="s">
        <v>50</v>
      </c>
      <c r="T204" s="3">
        <v>460</v>
      </c>
      <c r="U204" s="3">
        <v>460</v>
      </c>
      <c r="V204" s="18">
        <v>8280</v>
      </c>
      <c r="W204" s="7" t="s">
        <v>51</v>
      </c>
      <c r="X204" t="s">
        <v>63</v>
      </c>
      <c r="Z204" t="s">
        <v>53</v>
      </c>
      <c r="AA204" s="16" t="s">
        <v>324</v>
      </c>
      <c r="AB204" s="19">
        <f>INDEX([1]!roteiros[Previsão de entrega],MATCH(Vendas[[#This Row],[Pedido]],[1]!roteiros[Pedido],0))</f>
        <v>45660</v>
      </c>
      <c r="AC204" s="19">
        <f>INDEX([1]!Finan[Vencimento - Vencimento orig],MATCH(Vendas[[#This Row],[Pedido]],[1]!Finan[Pedido],0))</f>
        <v>45689</v>
      </c>
      <c r="AD204" s="7" t="s">
        <v>55</v>
      </c>
      <c r="AE204" s="7"/>
    </row>
    <row r="205" spans="1:31" hidden="1" x14ac:dyDescent="0.3">
      <c r="A205" s="7" t="s">
        <v>35</v>
      </c>
      <c r="B205" s="7" t="s">
        <v>322</v>
      </c>
      <c r="C205" t="s">
        <v>323</v>
      </c>
      <c r="D205" t="s">
        <v>78</v>
      </c>
      <c r="E205" t="s">
        <v>91</v>
      </c>
      <c r="F205" t="s">
        <v>40</v>
      </c>
      <c r="G205" s="16" t="s">
        <v>239</v>
      </c>
      <c r="H205" s="17">
        <v>700</v>
      </c>
      <c r="I205" t="s">
        <v>240</v>
      </c>
      <c r="J205" s="7" t="s">
        <v>60</v>
      </c>
      <c r="K205" t="s">
        <v>44</v>
      </c>
      <c r="L205" s="7" t="s">
        <v>61</v>
      </c>
      <c r="M205" t="s">
        <v>46</v>
      </c>
      <c r="N205" t="s">
        <v>47</v>
      </c>
      <c r="O205" s="17">
        <v>5</v>
      </c>
      <c r="P205" s="7" t="s">
        <v>48</v>
      </c>
      <c r="Q205" s="7">
        <f>IF(Vendas[[#This Row],[Unid.]]="BG 5 M",Vendas[[#This Row],[Qtde. ]]*25,IF(Vendas[[#This Row],[Unid.]]="BG2,5M",Vendas[[#This Row],[Qtde. ]]*12.5,Vendas[[#This Row],[Qtde. ]]))</f>
        <v>125</v>
      </c>
      <c r="R205" s="37" t="s">
        <v>49</v>
      </c>
      <c r="S205" s="37" t="s">
        <v>50</v>
      </c>
      <c r="T205" s="3">
        <v>12125</v>
      </c>
      <c r="U205" s="3">
        <v>12125</v>
      </c>
      <c r="V205" s="18">
        <v>60625</v>
      </c>
      <c r="W205" s="7" t="s">
        <v>51</v>
      </c>
      <c r="X205" t="s">
        <v>63</v>
      </c>
      <c r="Z205" t="s">
        <v>53</v>
      </c>
      <c r="AA205" s="16" t="s">
        <v>324</v>
      </c>
      <c r="AB205" s="19">
        <f>INDEX([1]!roteiros[Previsão de entrega],MATCH(Vendas[[#This Row],[Pedido]],[1]!roteiros[Pedido],0))</f>
        <v>45660</v>
      </c>
      <c r="AC205" s="19">
        <f>INDEX([1]!Finan[Vencimento - Vencimento orig],MATCH(Vendas[[#This Row],[Pedido]],[1]!Finan[Pedido],0))</f>
        <v>45689</v>
      </c>
      <c r="AD205" s="7" t="s">
        <v>55</v>
      </c>
      <c r="AE205" s="7"/>
    </row>
    <row r="206" spans="1:31" hidden="1" x14ac:dyDescent="0.3">
      <c r="A206" s="7" t="s">
        <v>35</v>
      </c>
      <c r="B206" s="7" t="s">
        <v>322</v>
      </c>
      <c r="C206" t="s">
        <v>323</v>
      </c>
      <c r="D206" t="s">
        <v>78</v>
      </c>
      <c r="E206" t="s">
        <v>91</v>
      </c>
      <c r="F206" t="s">
        <v>40</v>
      </c>
      <c r="G206" s="16" t="s">
        <v>239</v>
      </c>
      <c r="H206" s="17">
        <v>700</v>
      </c>
      <c r="I206" t="s">
        <v>240</v>
      </c>
      <c r="J206" s="7" t="s">
        <v>60</v>
      </c>
      <c r="K206" t="s">
        <v>44</v>
      </c>
      <c r="L206" s="7" t="s">
        <v>61</v>
      </c>
      <c r="M206" t="s">
        <v>46</v>
      </c>
      <c r="N206" t="s">
        <v>47</v>
      </c>
      <c r="O206" s="17">
        <v>11</v>
      </c>
      <c r="P206" s="7" t="s">
        <v>20</v>
      </c>
      <c r="Q206" s="7">
        <f>IF(Vendas[[#This Row],[Unid.]]="BG 5 M",Vendas[[#This Row],[Qtde. ]]*25,IF(Vendas[[#This Row],[Unid.]]="BG2,5M",Vendas[[#This Row],[Qtde. ]]*12.5,Vendas[[#This Row],[Qtde. ]]))</f>
        <v>11</v>
      </c>
      <c r="R206" s="37" t="s">
        <v>49</v>
      </c>
      <c r="S206" s="37" t="s">
        <v>50</v>
      </c>
      <c r="T206" s="3">
        <v>485</v>
      </c>
      <c r="U206" s="3">
        <v>485</v>
      </c>
      <c r="V206" s="18">
        <v>5335</v>
      </c>
      <c r="W206" s="7" t="s">
        <v>51</v>
      </c>
      <c r="X206" t="s">
        <v>63</v>
      </c>
      <c r="Z206" t="s">
        <v>53</v>
      </c>
      <c r="AA206" s="16" t="s">
        <v>324</v>
      </c>
      <c r="AB206" s="19">
        <f>INDEX([1]!roteiros[Previsão de entrega],MATCH(Vendas[[#This Row],[Pedido]],[1]!roteiros[Pedido],0))</f>
        <v>45660</v>
      </c>
      <c r="AC206" s="19">
        <f>INDEX([1]!Finan[Vencimento - Vencimento orig],MATCH(Vendas[[#This Row],[Pedido]],[1]!Finan[Pedido],0))</f>
        <v>45689</v>
      </c>
      <c r="AD206" s="7" t="s">
        <v>55</v>
      </c>
      <c r="AE206" s="7"/>
    </row>
    <row r="207" spans="1:31" x14ac:dyDescent="0.3">
      <c r="A207" s="38" t="s">
        <v>35</v>
      </c>
      <c r="B207" s="38" t="s">
        <v>325</v>
      </c>
      <c r="C207" t="s">
        <v>326</v>
      </c>
      <c r="D207" t="s">
        <v>38</v>
      </c>
      <c r="E207" t="s">
        <v>172</v>
      </c>
      <c r="F207" t="s">
        <v>40</v>
      </c>
      <c r="G207" s="16" t="s">
        <v>327</v>
      </c>
      <c r="H207" s="39">
        <v>103</v>
      </c>
      <c r="I207" t="s">
        <v>127</v>
      </c>
      <c r="J207" s="38" t="s">
        <v>43</v>
      </c>
      <c r="K207" t="s">
        <v>44</v>
      </c>
      <c r="L207" s="38" t="s">
        <v>84</v>
      </c>
      <c r="M207" t="s">
        <v>46</v>
      </c>
      <c r="N207" t="s">
        <v>47</v>
      </c>
      <c r="O207" s="40">
        <v>18</v>
      </c>
      <c r="P207" s="38" t="s">
        <v>48</v>
      </c>
      <c r="Q207" s="38">
        <f>IF(Vendas[[#This Row],[Unid.]]="BG 5 M",Vendas[[#This Row],[Qtde. ]]*25,IF(Vendas[[#This Row],[Unid.]]="BG2,5M",Vendas[[#This Row],[Qtde. ]]*12.5,Vendas[[#This Row],[Qtde. ]]))</f>
        <v>450</v>
      </c>
      <c r="R207" s="38" t="s">
        <v>49</v>
      </c>
      <c r="S207" s="38" t="s">
        <v>50</v>
      </c>
      <c r="T207" s="3">
        <v>7888</v>
      </c>
      <c r="U207" s="3">
        <v>7888</v>
      </c>
      <c r="V207" s="41">
        <v>141984</v>
      </c>
      <c r="W207" s="38" t="s">
        <v>107</v>
      </c>
      <c r="X207" t="s">
        <v>63</v>
      </c>
      <c r="Z207" t="s">
        <v>53</v>
      </c>
      <c r="AA207" s="16" t="s">
        <v>54</v>
      </c>
      <c r="AB207" s="42">
        <f>INDEX([1]!roteiros[Previsão de entrega],MATCH(Vendas[[#This Row],[Pedido]],[1]!roteiros[Pedido],0))</f>
        <v>45628</v>
      </c>
      <c r="AC207" s="42">
        <f>INDEX([1]!Finan[Vencimento - Vencimento orig],MATCH(Vendas[[#This Row],[Pedido]],[1]!Finan[Pedido],0))</f>
        <v>45677</v>
      </c>
      <c r="AD207" s="38" t="s">
        <v>55</v>
      </c>
      <c r="AE207" s="38"/>
    </row>
    <row r="208" spans="1:31" x14ac:dyDescent="0.3">
      <c r="A208" s="38" t="s">
        <v>35</v>
      </c>
      <c r="B208" s="38" t="s">
        <v>325</v>
      </c>
      <c r="C208" t="s">
        <v>326</v>
      </c>
      <c r="D208" t="s">
        <v>38</v>
      </c>
      <c r="E208" t="s">
        <v>172</v>
      </c>
      <c r="F208" t="s">
        <v>40</v>
      </c>
      <c r="G208" s="16" t="s">
        <v>327</v>
      </c>
      <c r="H208" s="39">
        <v>103</v>
      </c>
      <c r="I208" t="s">
        <v>127</v>
      </c>
      <c r="J208" s="38" t="s">
        <v>43</v>
      </c>
      <c r="K208" t="s">
        <v>44</v>
      </c>
      <c r="L208" s="38" t="s">
        <v>176</v>
      </c>
      <c r="M208" t="s">
        <v>46</v>
      </c>
      <c r="N208" t="s">
        <v>47</v>
      </c>
      <c r="O208" s="40">
        <v>6</v>
      </c>
      <c r="P208" s="38" t="s">
        <v>48</v>
      </c>
      <c r="Q208" s="38">
        <f>IF(Vendas[[#This Row],[Unid.]]="BG 5 M",Vendas[[#This Row],[Qtde. ]]*25,IF(Vendas[[#This Row],[Unid.]]="BG2,5M",Vendas[[#This Row],[Qtde. ]]*12.5,Vendas[[#This Row],[Qtde. ]]))</f>
        <v>150</v>
      </c>
      <c r="R208" s="38" t="s">
        <v>49</v>
      </c>
      <c r="S208" s="38" t="s">
        <v>50</v>
      </c>
      <c r="T208" s="3">
        <v>9408.25</v>
      </c>
      <c r="U208" s="3">
        <v>9408.25</v>
      </c>
      <c r="V208" s="41">
        <v>56449.5</v>
      </c>
      <c r="W208" s="38" t="s">
        <v>107</v>
      </c>
      <c r="X208" t="s">
        <v>63</v>
      </c>
      <c r="Z208" t="s">
        <v>53</v>
      </c>
      <c r="AA208" s="16" t="s">
        <v>54</v>
      </c>
      <c r="AB208" s="42">
        <f>INDEX([1]!roteiros[Previsão de entrega],MATCH(Vendas[[#This Row],[Pedido]],[1]!roteiros[Pedido],0))</f>
        <v>45628</v>
      </c>
      <c r="AC208" s="42">
        <f>INDEX([1]!Finan[Vencimento - Vencimento orig],MATCH(Vendas[[#This Row],[Pedido]],[1]!Finan[Pedido],0))</f>
        <v>45677</v>
      </c>
      <c r="AD208" s="38" t="s">
        <v>55</v>
      </c>
      <c r="AE208" s="38"/>
    </row>
    <row r="209" spans="1:31" x14ac:dyDescent="0.3">
      <c r="A209" s="38" t="s">
        <v>35</v>
      </c>
      <c r="B209" s="38" t="s">
        <v>325</v>
      </c>
      <c r="C209" t="s">
        <v>326</v>
      </c>
      <c r="D209" t="s">
        <v>38</v>
      </c>
      <c r="E209" t="s">
        <v>172</v>
      </c>
      <c r="F209" t="s">
        <v>40</v>
      </c>
      <c r="G209" s="16" t="s">
        <v>327</v>
      </c>
      <c r="H209" s="39">
        <v>103</v>
      </c>
      <c r="I209" t="s">
        <v>127</v>
      </c>
      <c r="J209" s="38" t="s">
        <v>43</v>
      </c>
      <c r="K209" t="s">
        <v>44</v>
      </c>
      <c r="L209" s="38" t="s">
        <v>70</v>
      </c>
      <c r="M209" t="s">
        <v>46</v>
      </c>
      <c r="N209" t="s">
        <v>47</v>
      </c>
      <c r="O209" s="40">
        <v>1</v>
      </c>
      <c r="P209" s="38" t="s">
        <v>48</v>
      </c>
      <c r="Q209" s="38">
        <f>IF(Vendas[[#This Row],[Unid.]]="BG 5 M",Vendas[[#This Row],[Qtde. ]]*25,IF(Vendas[[#This Row],[Unid.]]="BG2,5M",Vendas[[#This Row],[Qtde. ]]*12.5,Vendas[[#This Row],[Qtde. ]]))</f>
        <v>25</v>
      </c>
      <c r="R209" s="38" t="s">
        <v>49</v>
      </c>
      <c r="S209" s="38" t="s">
        <v>50</v>
      </c>
      <c r="T209" s="3">
        <v>10253</v>
      </c>
      <c r="U209" s="3">
        <v>10253</v>
      </c>
      <c r="V209" s="41">
        <v>10253</v>
      </c>
      <c r="W209" s="38" t="s">
        <v>107</v>
      </c>
      <c r="X209" t="s">
        <v>63</v>
      </c>
      <c r="Z209" t="s">
        <v>53</v>
      </c>
      <c r="AA209" s="16" t="s">
        <v>54</v>
      </c>
      <c r="AB209" s="42">
        <f>INDEX([1]!roteiros[Previsão de entrega],MATCH(Vendas[[#This Row],[Pedido]],[1]!roteiros[Pedido],0))</f>
        <v>45628</v>
      </c>
      <c r="AC209" s="42">
        <f>INDEX([1]!Finan[Vencimento - Vencimento orig],MATCH(Vendas[[#This Row],[Pedido]],[1]!Finan[Pedido],0))</f>
        <v>45677</v>
      </c>
      <c r="AD209" s="38" t="s">
        <v>55</v>
      </c>
      <c r="AE209" s="38"/>
    </row>
    <row r="210" spans="1:31" x14ac:dyDescent="0.3">
      <c r="A210" s="38" t="s">
        <v>35</v>
      </c>
      <c r="B210" s="38" t="s">
        <v>325</v>
      </c>
      <c r="C210" t="s">
        <v>326</v>
      </c>
      <c r="D210" t="s">
        <v>38</v>
      </c>
      <c r="E210" t="s">
        <v>172</v>
      </c>
      <c r="F210" t="s">
        <v>40</v>
      </c>
      <c r="G210" s="16" t="s">
        <v>327</v>
      </c>
      <c r="H210" s="39">
        <v>103</v>
      </c>
      <c r="I210" t="s">
        <v>127</v>
      </c>
      <c r="J210" s="38" t="s">
        <v>43</v>
      </c>
      <c r="K210" t="s">
        <v>44</v>
      </c>
      <c r="L210" s="38" t="s">
        <v>61</v>
      </c>
      <c r="M210" t="s">
        <v>46</v>
      </c>
      <c r="N210" t="s">
        <v>47</v>
      </c>
      <c r="O210" s="40">
        <v>1</v>
      </c>
      <c r="P210" s="38" t="s">
        <v>48</v>
      </c>
      <c r="Q210" s="38">
        <f>IF(Vendas[[#This Row],[Unid.]]="BG 5 M",Vendas[[#This Row],[Qtde. ]]*25,IF(Vendas[[#This Row],[Unid.]]="BG2,5M",Vendas[[#This Row],[Qtde. ]]*12.5,Vendas[[#This Row],[Qtde. ]]))</f>
        <v>25</v>
      </c>
      <c r="R210" s="38" t="s">
        <v>49</v>
      </c>
      <c r="S210" s="38" t="s">
        <v>50</v>
      </c>
      <c r="T210" s="3">
        <v>11218.25</v>
      </c>
      <c r="U210" s="3">
        <v>11218.25</v>
      </c>
      <c r="V210" s="41">
        <v>11218.25</v>
      </c>
      <c r="W210" s="38" t="s">
        <v>107</v>
      </c>
      <c r="X210" t="s">
        <v>63</v>
      </c>
      <c r="Z210" t="s">
        <v>53</v>
      </c>
      <c r="AA210" s="16" t="s">
        <v>54</v>
      </c>
      <c r="AB210" s="42">
        <f>INDEX([1]!roteiros[Previsão de entrega],MATCH(Vendas[[#This Row],[Pedido]],[1]!roteiros[Pedido],0))</f>
        <v>45628</v>
      </c>
      <c r="AC210" s="42">
        <f>INDEX([1]!Finan[Vencimento - Vencimento orig],MATCH(Vendas[[#This Row],[Pedido]],[1]!Finan[Pedido],0))</f>
        <v>45677</v>
      </c>
      <c r="AD210" s="38" t="s">
        <v>55</v>
      </c>
      <c r="AE210" s="38"/>
    </row>
    <row r="211" spans="1:31" x14ac:dyDescent="0.3">
      <c r="A211" s="38" t="s">
        <v>35</v>
      </c>
      <c r="B211" s="38" t="s">
        <v>328</v>
      </c>
      <c r="C211" t="s">
        <v>329</v>
      </c>
      <c r="D211" t="s">
        <v>38</v>
      </c>
      <c r="E211" t="s">
        <v>221</v>
      </c>
      <c r="F211" t="s">
        <v>40</v>
      </c>
      <c r="G211" s="16" t="s">
        <v>291</v>
      </c>
      <c r="H211" s="39">
        <v>233</v>
      </c>
      <c r="I211" t="s">
        <v>42</v>
      </c>
      <c r="J211" s="38" t="s">
        <v>43</v>
      </c>
      <c r="K211" t="s">
        <v>44</v>
      </c>
      <c r="L211" s="38" t="s">
        <v>114</v>
      </c>
      <c r="M211" t="s">
        <v>46</v>
      </c>
      <c r="N211" t="s">
        <v>47</v>
      </c>
      <c r="O211" s="40">
        <v>4</v>
      </c>
      <c r="P211" s="38" t="s">
        <v>48</v>
      </c>
      <c r="Q211" s="38">
        <f>IF(Vendas[[#This Row],[Unid.]]="BG 5 M",Vendas[[#This Row],[Qtde. ]]*25,IF(Vendas[[#This Row],[Unid.]]="BG2,5M",Vendas[[#This Row],[Qtde. ]]*12.5,Vendas[[#This Row],[Qtde. ]]))</f>
        <v>100</v>
      </c>
      <c r="R211" s="38" t="s">
        <v>49</v>
      </c>
      <c r="S211" s="38" t="s">
        <v>50</v>
      </c>
      <c r="T211" s="3">
        <v>10000</v>
      </c>
      <c r="U211" s="3">
        <v>10000</v>
      </c>
      <c r="V211" s="41">
        <v>40000</v>
      </c>
      <c r="W211" s="38" t="s">
        <v>122</v>
      </c>
      <c r="X211" t="s">
        <v>63</v>
      </c>
      <c r="Z211" t="s">
        <v>53</v>
      </c>
      <c r="AA211" s="16" t="s">
        <v>54</v>
      </c>
      <c r="AB211" s="42">
        <f>INDEX([1]!roteiros[Previsão de entrega],MATCH(Vendas[[#This Row],[Pedido]],[1]!roteiros[Pedido],0))</f>
        <v>45631</v>
      </c>
      <c r="AC211" s="42">
        <f>INDEX([1]!Finan[Vencimento - Vencimento orig],MATCH(Vendas[[#This Row],[Pedido]],[1]!Finan[Pedido],0))</f>
        <v>45899</v>
      </c>
      <c r="AD211" s="38" t="s">
        <v>55</v>
      </c>
      <c r="AE211" s="38"/>
    </row>
    <row r="212" spans="1:31" x14ac:dyDescent="0.3">
      <c r="A212" s="38" t="s">
        <v>35</v>
      </c>
      <c r="B212" s="38" t="s">
        <v>328</v>
      </c>
      <c r="C212" t="s">
        <v>329</v>
      </c>
      <c r="D212" t="s">
        <v>38</v>
      </c>
      <c r="E212" t="s">
        <v>221</v>
      </c>
      <c r="F212" t="s">
        <v>40</v>
      </c>
      <c r="G212" s="16" t="s">
        <v>291</v>
      </c>
      <c r="H212" s="39">
        <v>233</v>
      </c>
      <c r="I212" t="s">
        <v>42</v>
      </c>
      <c r="J212" s="38" t="s">
        <v>43</v>
      </c>
      <c r="K212" t="s">
        <v>44</v>
      </c>
      <c r="L212" s="38" t="s">
        <v>175</v>
      </c>
      <c r="M212" t="s">
        <v>46</v>
      </c>
      <c r="N212" t="s">
        <v>47</v>
      </c>
      <c r="O212" s="40">
        <v>91</v>
      </c>
      <c r="P212" s="38" t="s">
        <v>48</v>
      </c>
      <c r="Q212" s="38">
        <f>IF(Vendas[[#This Row],[Unid.]]="BG 5 M",Vendas[[#This Row],[Qtde. ]]*25,IF(Vendas[[#This Row],[Unid.]]="BG2,5M",Vendas[[#This Row],[Qtde. ]]*12.5,Vendas[[#This Row],[Qtde. ]]))</f>
        <v>2275</v>
      </c>
      <c r="R212" s="38" t="s">
        <v>49</v>
      </c>
      <c r="S212" s="38" t="s">
        <v>50</v>
      </c>
      <c r="T212" s="3">
        <v>13526.25</v>
      </c>
      <c r="U212" s="3">
        <v>13526.25</v>
      </c>
      <c r="V212" s="41">
        <v>1230888.75</v>
      </c>
      <c r="W212" s="38" t="s">
        <v>122</v>
      </c>
      <c r="X212" t="s">
        <v>63</v>
      </c>
      <c r="Z212" t="s">
        <v>53</v>
      </c>
      <c r="AA212" s="16" t="s">
        <v>54</v>
      </c>
      <c r="AB212" s="42">
        <f>INDEX([1]!roteiros[Previsão de entrega],MATCH(Vendas[[#This Row],[Pedido]],[1]!roteiros[Pedido],0))</f>
        <v>45631</v>
      </c>
      <c r="AC212" s="42">
        <f>INDEX([1]!Finan[Vencimento - Vencimento orig],MATCH(Vendas[[#This Row],[Pedido]],[1]!Finan[Pedido],0))</f>
        <v>45899</v>
      </c>
      <c r="AD212" s="38" t="s">
        <v>55</v>
      </c>
      <c r="AE212" s="38"/>
    </row>
    <row r="213" spans="1:31" x14ac:dyDescent="0.3">
      <c r="A213" s="38" t="s">
        <v>35</v>
      </c>
      <c r="B213" s="38" t="s">
        <v>328</v>
      </c>
      <c r="C213" t="s">
        <v>329</v>
      </c>
      <c r="D213" t="s">
        <v>38</v>
      </c>
      <c r="E213" t="s">
        <v>221</v>
      </c>
      <c r="F213" t="s">
        <v>40</v>
      </c>
      <c r="G213" s="16" t="s">
        <v>291</v>
      </c>
      <c r="H213" s="39">
        <v>233</v>
      </c>
      <c r="I213" t="s">
        <v>42</v>
      </c>
      <c r="J213" s="38" t="s">
        <v>43</v>
      </c>
      <c r="K213" t="s">
        <v>44</v>
      </c>
      <c r="L213" s="38" t="s">
        <v>45</v>
      </c>
      <c r="M213" t="s">
        <v>46</v>
      </c>
      <c r="N213" t="s">
        <v>47</v>
      </c>
      <c r="O213" s="40">
        <v>18</v>
      </c>
      <c r="P213" s="38" t="s">
        <v>48</v>
      </c>
      <c r="Q213" s="38">
        <f>IF(Vendas[[#This Row],[Unid.]]="BG 5 M",Vendas[[#This Row],[Qtde. ]]*25,IF(Vendas[[#This Row],[Unid.]]="BG2,5M",Vendas[[#This Row],[Qtde. ]]*12.5,Vendas[[#This Row],[Qtde. ]]))</f>
        <v>450</v>
      </c>
      <c r="R213" s="38" t="s">
        <v>49</v>
      </c>
      <c r="S213" s="38" t="s">
        <v>50</v>
      </c>
      <c r="T213" s="3">
        <v>13526.25</v>
      </c>
      <c r="U213" s="3">
        <v>13526.25</v>
      </c>
      <c r="V213" s="41">
        <v>243472.5</v>
      </c>
      <c r="W213" s="38" t="s">
        <v>122</v>
      </c>
      <c r="X213" t="s">
        <v>63</v>
      </c>
      <c r="Z213" t="s">
        <v>53</v>
      </c>
      <c r="AA213" s="16" t="s">
        <v>54</v>
      </c>
      <c r="AB213" s="42">
        <f>INDEX([1]!roteiros[Previsão de entrega],MATCH(Vendas[[#This Row],[Pedido]],[1]!roteiros[Pedido],0))</f>
        <v>45631</v>
      </c>
      <c r="AC213" s="42">
        <f>INDEX([1]!Finan[Vencimento - Vencimento orig],MATCH(Vendas[[#This Row],[Pedido]],[1]!Finan[Pedido],0))</f>
        <v>45899</v>
      </c>
      <c r="AD213" s="38" t="s">
        <v>55</v>
      </c>
      <c r="AE213" s="38"/>
    </row>
    <row r="214" spans="1:31" x14ac:dyDescent="0.3">
      <c r="A214" s="38" t="s">
        <v>35</v>
      </c>
      <c r="B214" s="38" t="s">
        <v>328</v>
      </c>
      <c r="C214" t="s">
        <v>329</v>
      </c>
      <c r="D214" t="s">
        <v>38</v>
      </c>
      <c r="E214" t="s">
        <v>221</v>
      </c>
      <c r="F214" t="s">
        <v>40</v>
      </c>
      <c r="G214" s="16" t="s">
        <v>291</v>
      </c>
      <c r="H214" s="39">
        <v>233</v>
      </c>
      <c r="I214" t="s">
        <v>42</v>
      </c>
      <c r="J214" s="38" t="s">
        <v>43</v>
      </c>
      <c r="K214" t="s">
        <v>44</v>
      </c>
      <c r="L214" s="38" t="s">
        <v>70</v>
      </c>
      <c r="M214" t="s">
        <v>46</v>
      </c>
      <c r="N214" t="s">
        <v>47</v>
      </c>
      <c r="O214" s="40">
        <v>14</v>
      </c>
      <c r="P214" s="38" t="s">
        <v>48</v>
      </c>
      <c r="Q214" s="38">
        <f>IF(Vendas[[#This Row],[Unid.]]="BG 5 M",Vendas[[#This Row],[Qtde. ]]*25,IF(Vendas[[#This Row],[Unid.]]="BG2,5M",Vendas[[#This Row],[Qtde. ]]*12.5,Vendas[[#This Row],[Qtde. ]]))</f>
        <v>350</v>
      </c>
      <c r="R214" s="38" t="s">
        <v>49</v>
      </c>
      <c r="S214" s="38" t="s">
        <v>50</v>
      </c>
      <c r="T214" s="3">
        <v>10250</v>
      </c>
      <c r="U214" s="3">
        <v>10250</v>
      </c>
      <c r="V214" s="41">
        <v>143500</v>
      </c>
      <c r="W214" s="38" t="s">
        <v>122</v>
      </c>
      <c r="X214" t="s">
        <v>63</v>
      </c>
      <c r="Z214" t="s">
        <v>53</v>
      </c>
      <c r="AA214" s="16" t="s">
        <v>54</v>
      </c>
      <c r="AB214" s="42">
        <f>INDEX([1]!roteiros[Previsão de entrega],MATCH(Vendas[[#This Row],[Pedido]],[1]!roteiros[Pedido],0))</f>
        <v>45631</v>
      </c>
      <c r="AC214" s="42">
        <f>INDEX([1]!Finan[Vencimento - Vencimento orig],MATCH(Vendas[[#This Row],[Pedido]],[1]!Finan[Pedido],0))</f>
        <v>45899</v>
      </c>
      <c r="AD214" s="38" t="s">
        <v>55</v>
      </c>
      <c r="AE214" s="38"/>
    </row>
    <row r="215" spans="1:31" hidden="1" x14ac:dyDescent="0.3">
      <c r="A215" s="38" t="s">
        <v>35</v>
      </c>
      <c r="B215" s="38" t="s">
        <v>328</v>
      </c>
      <c r="C215" t="s">
        <v>329</v>
      </c>
      <c r="D215" t="s">
        <v>38</v>
      </c>
      <c r="E215" t="s">
        <v>330</v>
      </c>
      <c r="F215" t="s">
        <v>40</v>
      </c>
      <c r="G215" s="16" t="s">
        <v>291</v>
      </c>
      <c r="H215" s="39">
        <v>234</v>
      </c>
      <c r="I215" t="s">
        <v>42</v>
      </c>
      <c r="J215" s="38" t="s">
        <v>43</v>
      </c>
      <c r="K215" t="s">
        <v>44</v>
      </c>
      <c r="L215" s="38" t="s">
        <v>114</v>
      </c>
      <c r="M215" t="s">
        <v>46</v>
      </c>
      <c r="N215" t="s">
        <v>47</v>
      </c>
      <c r="O215" s="40">
        <v>24</v>
      </c>
      <c r="P215" s="38" t="s">
        <v>48</v>
      </c>
      <c r="Q215" s="38">
        <f>IF(Vendas[[#This Row],[Unid.]]="BG 5 M",Vendas[[#This Row],[Qtde. ]]*25,IF(Vendas[[#This Row],[Unid.]]="BG2,5M",Vendas[[#This Row],[Qtde. ]]*12.5,Vendas[[#This Row],[Qtde. ]]))</f>
        <v>600</v>
      </c>
      <c r="R215" s="38" t="s">
        <v>49</v>
      </c>
      <c r="S215" s="38" t="s">
        <v>50</v>
      </c>
      <c r="T215" s="3">
        <v>10000</v>
      </c>
      <c r="U215" s="3">
        <v>10000</v>
      </c>
      <c r="V215" s="41">
        <v>240000</v>
      </c>
      <c r="W215" s="38" t="s">
        <v>122</v>
      </c>
      <c r="X215" t="s">
        <v>63</v>
      </c>
      <c r="Z215" t="s">
        <v>53</v>
      </c>
      <c r="AA215" s="16" t="s">
        <v>54</v>
      </c>
      <c r="AB215" s="42">
        <f>INDEX([1]!roteiros[Previsão de entrega],MATCH(Vendas[[#This Row],[Pedido]],[1]!roteiros[Pedido],0))</f>
        <v>45631</v>
      </c>
      <c r="AC215" s="42">
        <f>INDEX([1]!Finan[Vencimento - Vencimento orig],MATCH(Vendas[[#This Row],[Pedido]],[1]!Finan[Pedido],0))</f>
        <v>45899</v>
      </c>
      <c r="AD215" s="38" t="s">
        <v>55</v>
      </c>
      <c r="AE215" s="38"/>
    </row>
    <row r="216" spans="1:31" hidden="1" x14ac:dyDescent="0.3">
      <c r="A216" s="38" t="s">
        <v>35</v>
      </c>
      <c r="B216" s="38" t="s">
        <v>328</v>
      </c>
      <c r="C216" t="s">
        <v>329</v>
      </c>
      <c r="D216" t="s">
        <v>38</v>
      </c>
      <c r="E216" t="s">
        <v>330</v>
      </c>
      <c r="F216" t="s">
        <v>40</v>
      </c>
      <c r="G216" s="16" t="s">
        <v>291</v>
      </c>
      <c r="H216" s="39">
        <v>234</v>
      </c>
      <c r="I216" t="s">
        <v>42</v>
      </c>
      <c r="J216" s="38" t="s">
        <v>43</v>
      </c>
      <c r="K216" t="s">
        <v>44</v>
      </c>
      <c r="L216" s="38" t="s">
        <v>176</v>
      </c>
      <c r="M216" t="s">
        <v>46</v>
      </c>
      <c r="N216" t="s">
        <v>47</v>
      </c>
      <c r="O216" s="40">
        <v>27</v>
      </c>
      <c r="P216" s="38" t="s">
        <v>48</v>
      </c>
      <c r="Q216" s="38">
        <f>IF(Vendas[[#This Row],[Unid.]]="BG 5 M",Vendas[[#This Row],[Qtde. ]]*25,IF(Vendas[[#This Row],[Unid.]]="BG2,5M",Vendas[[#This Row],[Qtde. ]]*12.5,Vendas[[#This Row],[Qtde. ]]))</f>
        <v>675</v>
      </c>
      <c r="R216" s="38" t="s">
        <v>49</v>
      </c>
      <c r="S216" s="38" t="s">
        <v>50</v>
      </c>
      <c r="T216" s="3">
        <v>10250</v>
      </c>
      <c r="U216" s="3">
        <v>10250</v>
      </c>
      <c r="V216" s="41">
        <v>276750</v>
      </c>
      <c r="W216" s="38" t="s">
        <v>122</v>
      </c>
      <c r="X216" t="s">
        <v>63</v>
      </c>
      <c r="Z216" t="s">
        <v>53</v>
      </c>
      <c r="AA216" s="16" t="s">
        <v>54</v>
      </c>
      <c r="AB216" s="42">
        <f>INDEX([1]!roteiros[Previsão de entrega],MATCH(Vendas[[#This Row],[Pedido]],[1]!roteiros[Pedido],0))</f>
        <v>45631</v>
      </c>
      <c r="AC216" s="42">
        <f>INDEX([1]!Finan[Vencimento - Vencimento orig],MATCH(Vendas[[#This Row],[Pedido]],[1]!Finan[Pedido],0))</f>
        <v>45899</v>
      </c>
      <c r="AD216" s="38" t="s">
        <v>55</v>
      </c>
      <c r="AE216" s="38"/>
    </row>
    <row r="217" spans="1:31" hidden="1" x14ac:dyDescent="0.3">
      <c r="A217" s="38" t="s">
        <v>35</v>
      </c>
      <c r="B217" s="38" t="s">
        <v>328</v>
      </c>
      <c r="C217" t="s">
        <v>329</v>
      </c>
      <c r="D217" t="s">
        <v>38</v>
      </c>
      <c r="E217" t="s">
        <v>330</v>
      </c>
      <c r="F217" t="s">
        <v>40</v>
      </c>
      <c r="G217" s="16" t="s">
        <v>291</v>
      </c>
      <c r="H217" s="39">
        <v>234</v>
      </c>
      <c r="I217" t="s">
        <v>42</v>
      </c>
      <c r="J217" s="38" t="s">
        <v>43</v>
      </c>
      <c r="K217" t="s">
        <v>44</v>
      </c>
      <c r="L217" s="38" t="s">
        <v>70</v>
      </c>
      <c r="M217" t="s">
        <v>46</v>
      </c>
      <c r="N217" t="s">
        <v>47</v>
      </c>
      <c r="O217" s="40">
        <v>22</v>
      </c>
      <c r="P217" s="38" t="s">
        <v>48</v>
      </c>
      <c r="Q217" s="38">
        <f>IF(Vendas[[#This Row],[Unid.]]="BG 5 M",Vendas[[#This Row],[Qtde. ]]*25,IF(Vendas[[#This Row],[Unid.]]="BG2,5M",Vendas[[#This Row],[Qtde. ]]*12.5,Vendas[[#This Row],[Qtde. ]]))</f>
        <v>550</v>
      </c>
      <c r="R217" s="38" t="s">
        <v>49</v>
      </c>
      <c r="S217" s="38" t="s">
        <v>50</v>
      </c>
      <c r="T217" s="3">
        <v>10250</v>
      </c>
      <c r="U217" s="3">
        <v>10250</v>
      </c>
      <c r="V217" s="41">
        <v>225500</v>
      </c>
      <c r="W217" s="38" t="s">
        <v>122</v>
      </c>
      <c r="X217" t="s">
        <v>63</v>
      </c>
      <c r="Z217" t="s">
        <v>53</v>
      </c>
      <c r="AA217" s="16" t="s">
        <v>54</v>
      </c>
      <c r="AB217" s="42">
        <f>INDEX([1]!roteiros[Previsão de entrega],MATCH(Vendas[[#This Row],[Pedido]],[1]!roteiros[Pedido],0))</f>
        <v>45631</v>
      </c>
      <c r="AC217" s="42">
        <f>INDEX([1]!Finan[Vencimento - Vencimento orig],MATCH(Vendas[[#This Row],[Pedido]],[1]!Finan[Pedido],0))</f>
        <v>45899</v>
      </c>
      <c r="AD217" s="38" t="s">
        <v>55</v>
      </c>
      <c r="AE217" s="38"/>
    </row>
    <row r="218" spans="1:31" hidden="1" x14ac:dyDescent="0.3">
      <c r="A218" s="6" t="s">
        <v>35</v>
      </c>
      <c r="B218" s="6" t="s">
        <v>331</v>
      </c>
      <c r="C218" t="s">
        <v>332</v>
      </c>
      <c r="D218" t="s">
        <v>78</v>
      </c>
      <c r="E218" t="s">
        <v>120</v>
      </c>
      <c r="F218" t="s">
        <v>40</v>
      </c>
      <c r="G218" s="16" t="s">
        <v>217</v>
      </c>
      <c r="H218" s="20">
        <v>203</v>
      </c>
      <c r="I218" t="s">
        <v>127</v>
      </c>
      <c r="J218" s="6" t="s">
        <v>83</v>
      </c>
      <c r="K218" t="s">
        <v>44</v>
      </c>
      <c r="L218" s="6" t="s">
        <v>45</v>
      </c>
      <c r="M218" t="s">
        <v>46</v>
      </c>
      <c r="N218" t="s">
        <v>47</v>
      </c>
      <c r="O218" s="20">
        <v>6</v>
      </c>
      <c r="P218" s="6" t="s">
        <v>48</v>
      </c>
      <c r="Q218" s="6">
        <f>IF(Vendas[[#This Row],[Unid.]]="BG 5 M",Vendas[[#This Row],[Qtde. ]]*25,IF(Vendas[[#This Row],[Unid.]]="BG2,5M",Vendas[[#This Row],[Qtde. ]]*12.5,Vendas[[#This Row],[Qtde. ]]))</f>
        <v>150</v>
      </c>
      <c r="R218" s="6" t="s">
        <v>49</v>
      </c>
      <c r="S218" s="6" t="s">
        <v>50</v>
      </c>
      <c r="T218" s="3">
        <v>14249.5</v>
      </c>
      <c r="U218" s="3">
        <v>14249.5</v>
      </c>
      <c r="V218" s="21">
        <v>85497</v>
      </c>
      <c r="W218" s="6" t="s">
        <v>122</v>
      </c>
      <c r="X218" t="s">
        <v>63</v>
      </c>
      <c r="Z218" t="s">
        <v>64</v>
      </c>
      <c r="AA218" s="16" t="s">
        <v>333</v>
      </c>
      <c r="AB218" s="22">
        <f>INDEX([1]!roteiros[Previsão de entrega],MATCH(Vendas[[#This Row],[Pedido]],[1]!roteiros[Pedido],0))</f>
        <v>45636</v>
      </c>
      <c r="AC218" s="22">
        <f>INDEX([1]!Finan[Vencimento - Vencimento orig],MATCH(Vendas[[#This Row],[Pedido]],[1]!Finan[Pedido],0))</f>
        <v>45627</v>
      </c>
      <c r="AD218" s="6" t="s">
        <v>55</v>
      </c>
      <c r="AE218" s="6"/>
    </row>
    <row r="219" spans="1:31" hidden="1" x14ac:dyDescent="0.3">
      <c r="A219" s="6" t="s">
        <v>35</v>
      </c>
      <c r="B219" s="6" t="s">
        <v>331</v>
      </c>
      <c r="C219" t="s">
        <v>332</v>
      </c>
      <c r="D219" t="s">
        <v>78</v>
      </c>
      <c r="E219" t="s">
        <v>120</v>
      </c>
      <c r="F219" t="s">
        <v>40</v>
      </c>
      <c r="G219" s="16" t="s">
        <v>217</v>
      </c>
      <c r="H219" s="20">
        <v>203</v>
      </c>
      <c r="I219" t="s">
        <v>127</v>
      </c>
      <c r="J219" s="6" t="s">
        <v>83</v>
      </c>
      <c r="K219" t="s">
        <v>44</v>
      </c>
      <c r="L219" s="6" t="s">
        <v>61</v>
      </c>
      <c r="M219" t="s">
        <v>46</v>
      </c>
      <c r="N219" t="s">
        <v>47</v>
      </c>
      <c r="O219" s="20">
        <v>1</v>
      </c>
      <c r="P219" s="6" t="s">
        <v>48</v>
      </c>
      <c r="Q219" s="6">
        <f>IF(Vendas[[#This Row],[Unid.]]="BG 5 M",Vendas[[#This Row],[Qtde. ]]*25,IF(Vendas[[#This Row],[Unid.]]="BG2,5M",Vendas[[#This Row],[Qtde. ]]*12.5,Vendas[[#This Row],[Qtde. ]]))</f>
        <v>25</v>
      </c>
      <c r="R219" s="6" t="s">
        <v>49</v>
      </c>
      <c r="S219" s="6" t="s">
        <v>50</v>
      </c>
      <c r="T219" s="3">
        <v>11715.5</v>
      </c>
      <c r="U219" s="3">
        <v>11715.5</v>
      </c>
      <c r="V219" s="21">
        <v>11715.5</v>
      </c>
      <c r="W219" s="6" t="s">
        <v>122</v>
      </c>
      <c r="X219" t="s">
        <v>63</v>
      </c>
      <c r="Z219" t="s">
        <v>64</v>
      </c>
      <c r="AA219" s="16" t="s">
        <v>333</v>
      </c>
      <c r="AB219" s="22">
        <f>INDEX([1]!roteiros[Previsão de entrega],MATCH(Vendas[[#This Row],[Pedido]],[1]!roteiros[Pedido],0))</f>
        <v>45636</v>
      </c>
      <c r="AC219" s="22">
        <f>INDEX([1]!Finan[Vencimento - Vencimento orig],MATCH(Vendas[[#This Row],[Pedido]],[1]!Finan[Pedido],0))</f>
        <v>45627</v>
      </c>
      <c r="AD219" s="6" t="s">
        <v>55</v>
      </c>
      <c r="AE219" s="6"/>
    </row>
    <row r="220" spans="1:31" hidden="1" x14ac:dyDescent="0.3">
      <c r="A220" s="23" t="s">
        <v>75</v>
      </c>
      <c r="B220" s="23" t="s">
        <v>334</v>
      </c>
      <c r="C220" t="s">
        <v>335</v>
      </c>
      <c r="D220" t="s">
        <v>229</v>
      </c>
      <c r="E220" t="s">
        <v>131</v>
      </c>
      <c r="F220" t="s">
        <v>80</v>
      </c>
      <c r="G220" s="16" t="s">
        <v>132</v>
      </c>
      <c r="H220" s="24">
        <v>409</v>
      </c>
      <c r="I220" t="s">
        <v>82</v>
      </c>
      <c r="J220" s="23" t="s">
        <v>133</v>
      </c>
      <c r="K220" t="s">
        <v>44</v>
      </c>
      <c r="L220" s="23" t="s">
        <v>88</v>
      </c>
      <c r="M220" t="s">
        <v>46</v>
      </c>
      <c r="N220" t="s">
        <v>47</v>
      </c>
      <c r="O220" s="24">
        <v>4</v>
      </c>
      <c r="P220" s="23" t="s">
        <v>48</v>
      </c>
      <c r="Q220" s="23">
        <f>IF(Vendas[[#This Row],[Unid.]]="BG 5 M",Vendas[[#This Row],[Qtde. ]]*25,IF(Vendas[[#This Row],[Unid.]]="BG2,5M",Vendas[[#This Row],[Qtde. ]]*12.5,Vendas[[#This Row],[Qtde. ]]))</f>
        <v>100</v>
      </c>
      <c r="R220" s="23" t="s">
        <v>49</v>
      </c>
      <c r="S220" s="23" t="s">
        <v>50</v>
      </c>
      <c r="T220" s="3">
        <v>11000</v>
      </c>
      <c r="U220" s="3">
        <v>11000</v>
      </c>
      <c r="V220" s="25">
        <v>44000</v>
      </c>
      <c r="W220" s="23" t="s">
        <v>85</v>
      </c>
      <c r="X220" t="s">
        <v>52</v>
      </c>
      <c r="Z220" t="s">
        <v>53</v>
      </c>
      <c r="AA220" s="16" t="s">
        <v>86</v>
      </c>
      <c r="AB220" s="26">
        <f>INDEX([1]!roteiros[Previsão de entrega],MATCH(Vendas[[#This Row],[Pedido]],[1]!roteiros[Pedido],0))</f>
        <v>45616</v>
      </c>
      <c r="AC220" s="26">
        <f>INDEX([1]!Finan[Vencimento - Vencimento orig],MATCH(Vendas[[#This Row],[Pedido]],[1]!Finan[Pedido],0))</f>
        <v>45901</v>
      </c>
      <c r="AD220" s="23" t="s">
        <v>55</v>
      </c>
      <c r="AE220" s="23"/>
    </row>
    <row r="221" spans="1:31" hidden="1" x14ac:dyDescent="0.3">
      <c r="A221" s="23" t="s">
        <v>75</v>
      </c>
      <c r="B221" s="23" t="s">
        <v>334</v>
      </c>
      <c r="C221" t="s">
        <v>335</v>
      </c>
      <c r="D221" t="s">
        <v>229</v>
      </c>
      <c r="E221" t="s">
        <v>131</v>
      </c>
      <c r="F221" t="s">
        <v>80</v>
      </c>
      <c r="G221" s="16" t="s">
        <v>132</v>
      </c>
      <c r="H221" s="24">
        <v>409</v>
      </c>
      <c r="I221" t="s">
        <v>82</v>
      </c>
      <c r="J221" s="23" t="s">
        <v>133</v>
      </c>
      <c r="K221" t="s">
        <v>44</v>
      </c>
      <c r="L221" s="23" t="s">
        <v>61</v>
      </c>
      <c r="M221" t="s">
        <v>46</v>
      </c>
      <c r="N221" t="s">
        <v>47</v>
      </c>
      <c r="O221" s="24">
        <v>10</v>
      </c>
      <c r="P221" s="23" t="s">
        <v>20</v>
      </c>
      <c r="Q221" s="23">
        <f>IF(Vendas[[#This Row],[Unid.]]="BG 5 M",Vendas[[#This Row],[Qtde. ]]*25,IF(Vendas[[#This Row],[Unid.]]="BG2,5M",Vendas[[#This Row],[Qtde. ]]*12.5,Vendas[[#This Row],[Qtde. ]]))</f>
        <v>10</v>
      </c>
      <c r="R221" s="23" t="s">
        <v>49</v>
      </c>
      <c r="S221" s="23" t="s">
        <v>50</v>
      </c>
      <c r="T221" s="3">
        <v>540</v>
      </c>
      <c r="U221" s="3">
        <v>540</v>
      </c>
      <c r="V221" s="25">
        <v>5400</v>
      </c>
      <c r="W221" s="23" t="s">
        <v>85</v>
      </c>
      <c r="X221" t="s">
        <v>52</v>
      </c>
      <c r="Z221" t="s">
        <v>53</v>
      </c>
      <c r="AA221" s="16" t="s">
        <v>86</v>
      </c>
      <c r="AB221" s="26">
        <f>INDEX([1]!roteiros[Previsão de entrega],MATCH(Vendas[[#This Row],[Pedido]],[1]!roteiros[Pedido],0))</f>
        <v>45616</v>
      </c>
      <c r="AC221" s="26">
        <f>INDEX([1]!Finan[Vencimento - Vencimento orig],MATCH(Vendas[[#This Row],[Pedido]],[1]!Finan[Pedido],0))</f>
        <v>45901</v>
      </c>
      <c r="AD221" s="23" t="s">
        <v>55</v>
      </c>
      <c r="AE221" s="23"/>
    </row>
    <row r="222" spans="1:31" hidden="1" x14ac:dyDescent="0.3">
      <c r="A222" s="6" t="s">
        <v>35</v>
      </c>
      <c r="B222" s="6" t="s">
        <v>336</v>
      </c>
      <c r="C222" t="s">
        <v>337</v>
      </c>
      <c r="D222" t="s">
        <v>38</v>
      </c>
      <c r="E222" t="s">
        <v>338</v>
      </c>
      <c r="F222" t="s">
        <v>40</v>
      </c>
      <c r="G222" s="16" t="s">
        <v>222</v>
      </c>
      <c r="H222" s="20">
        <v>603</v>
      </c>
      <c r="I222" t="s">
        <v>42</v>
      </c>
      <c r="J222" s="6" t="s">
        <v>60</v>
      </c>
      <c r="K222" t="s">
        <v>44</v>
      </c>
      <c r="L222" s="6" t="s">
        <v>61</v>
      </c>
      <c r="M222">
        <v>2</v>
      </c>
      <c r="N222" t="s">
        <v>47</v>
      </c>
      <c r="O222" s="20">
        <v>2</v>
      </c>
      <c r="P222" s="6" t="s">
        <v>48</v>
      </c>
      <c r="Q222" s="6">
        <f>IF(Vendas[[#This Row],[Unid.]]="BG 5 M",Vendas[[#This Row],[Qtde. ]]*25,IF(Vendas[[#This Row],[Unid.]]="BG2,5M",Vendas[[#This Row],[Qtde. ]]*12.5,Vendas[[#This Row],[Qtde. ]]))</f>
        <v>50</v>
      </c>
      <c r="R222" s="6" t="s">
        <v>49</v>
      </c>
      <c r="S222" s="6" t="s">
        <v>50</v>
      </c>
      <c r="T222" s="3">
        <v>12250</v>
      </c>
      <c r="U222" s="3">
        <v>12250</v>
      </c>
      <c r="V222" s="21">
        <v>24500</v>
      </c>
      <c r="W222" s="6" t="s">
        <v>116</v>
      </c>
      <c r="X222" t="s">
        <v>63</v>
      </c>
      <c r="Z222" t="s">
        <v>53</v>
      </c>
      <c r="AA222" s="16" t="s">
        <v>339</v>
      </c>
      <c r="AB222" s="22">
        <v>45621</v>
      </c>
      <c r="AC222" s="22">
        <f>INDEX([1]!Finan[Vencimento - Vencimento orig],MATCH(Vendas[[#This Row],[Pedido]],[1]!Finan[Pedido],0))</f>
        <v>45950</v>
      </c>
      <c r="AD222" s="6" t="s">
        <v>55</v>
      </c>
      <c r="AE222" s="6"/>
    </row>
    <row r="223" spans="1:31" hidden="1" x14ac:dyDescent="0.3">
      <c r="A223" s="6" t="s">
        <v>35</v>
      </c>
      <c r="B223" s="6" t="s">
        <v>336</v>
      </c>
      <c r="C223" t="s">
        <v>337</v>
      </c>
      <c r="D223" t="s">
        <v>38</v>
      </c>
      <c r="E223" t="s">
        <v>338</v>
      </c>
      <c r="F223" t="s">
        <v>40</v>
      </c>
      <c r="G223" s="16" t="s">
        <v>222</v>
      </c>
      <c r="H223" s="20">
        <v>603</v>
      </c>
      <c r="I223" t="s">
        <v>42</v>
      </c>
      <c r="J223" s="6" t="s">
        <v>60</v>
      </c>
      <c r="K223" t="s">
        <v>44</v>
      </c>
      <c r="L223" s="6" t="s">
        <v>61</v>
      </c>
      <c r="M223">
        <v>2</v>
      </c>
      <c r="N223" t="s">
        <v>47</v>
      </c>
      <c r="O223" s="20">
        <v>15</v>
      </c>
      <c r="P223" s="6" t="s">
        <v>20</v>
      </c>
      <c r="Q223" s="6">
        <f>IF(Vendas[[#This Row],[Unid.]]="BG 5 M",Vendas[[#This Row],[Qtde. ]]*25,IF(Vendas[[#This Row],[Unid.]]="BG2,5M",Vendas[[#This Row],[Qtde. ]]*12.5,Vendas[[#This Row],[Qtde. ]]))</f>
        <v>15</v>
      </c>
      <c r="R223" s="6" t="s">
        <v>49</v>
      </c>
      <c r="S223" s="6" t="s">
        <v>50</v>
      </c>
      <c r="T223" s="3">
        <v>490</v>
      </c>
      <c r="U223" s="3">
        <v>490</v>
      </c>
      <c r="V223" s="21">
        <v>7350</v>
      </c>
      <c r="W223" s="6" t="s">
        <v>116</v>
      </c>
      <c r="X223" t="s">
        <v>63</v>
      </c>
      <c r="Z223" t="s">
        <v>53</v>
      </c>
      <c r="AA223" s="16" t="s">
        <v>339</v>
      </c>
      <c r="AB223" s="22">
        <v>45621</v>
      </c>
      <c r="AC223" s="22">
        <f>INDEX([1]!Finan[Vencimento - Vencimento orig],MATCH(Vendas[[#This Row],[Pedido]],[1]!Finan[Pedido],0))</f>
        <v>45950</v>
      </c>
      <c r="AD223" s="6" t="s">
        <v>55</v>
      </c>
      <c r="AE223" s="6"/>
    </row>
    <row r="224" spans="1:31" hidden="1" x14ac:dyDescent="0.3">
      <c r="A224" s="23" t="s">
        <v>75</v>
      </c>
      <c r="B224" s="23" t="s">
        <v>336</v>
      </c>
      <c r="C224" t="s">
        <v>337</v>
      </c>
      <c r="D224" t="s">
        <v>38</v>
      </c>
      <c r="E224" t="s">
        <v>340</v>
      </c>
      <c r="F224" t="s">
        <v>80</v>
      </c>
      <c r="G224" s="16" t="s">
        <v>222</v>
      </c>
      <c r="H224" s="24">
        <v>604</v>
      </c>
      <c r="I224" t="s">
        <v>82</v>
      </c>
      <c r="J224" s="23" t="s">
        <v>60</v>
      </c>
      <c r="K224" t="s">
        <v>44</v>
      </c>
      <c r="L224" s="23" t="s">
        <v>61</v>
      </c>
      <c r="M224">
        <v>2</v>
      </c>
      <c r="N224" t="s">
        <v>47</v>
      </c>
      <c r="O224" s="24">
        <v>2</v>
      </c>
      <c r="P224" s="23" t="s">
        <v>48</v>
      </c>
      <c r="Q224" s="23">
        <f>IF(Vendas[[#This Row],[Unid.]]="BG 5 M",Vendas[[#This Row],[Qtde. ]]*25,IF(Vendas[[#This Row],[Unid.]]="BG2,5M",Vendas[[#This Row],[Qtde. ]]*12.5,Vendas[[#This Row],[Qtde. ]]))</f>
        <v>50</v>
      </c>
      <c r="R224" s="23" t="s">
        <v>49</v>
      </c>
      <c r="S224" s="23" t="s">
        <v>50</v>
      </c>
      <c r="T224" s="3">
        <v>12250</v>
      </c>
      <c r="U224" s="3">
        <v>12250</v>
      </c>
      <c r="V224" s="25">
        <v>24500</v>
      </c>
      <c r="W224" s="23" t="s">
        <v>116</v>
      </c>
      <c r="X224" t="s">
        <v>63</v>
      </c>
      <c r="Z224" t="s">
        <v>53</v>
      </c>
      <c r="AA224" s="16" t="s">
        <v>86</v>
      </c>
      <c r="AB224" s="26">
        <v>45621</v>
      </c>
      <c r="AC224" s="26">
        <f>INDEX([1]!Finan[Vencimento - Vencimento orig],MATCH(Vendas[[#This Row],[Pedido]],[1]!Finan[Pedido],0))</f>
        <v>45950</v>
      </c>
      <c r="AD224" s="23" t="s">
        <v>55</v>
      </c>
      <c r="AE224" s="23"/>
    </row>
    <row r="225" spans="1:31" hidden="1" x14ac:dyDescent="0.3">
      <c r="A225" s="7" t="s">
        <v>35</v>
      </c>
      <c r="B225" s="7" t="s">
        <v>341</v>
      </c>
      <c r="C225" t="s">
        <v>342</v>
      </c>
      <c r="D225" t="s">
        <v>38</v>
      </c>
      <c r="E225" t="s">
        <v>343</v>
      </c>
      <c r="F225" t="s">
        <v>40</v>
      </c>
      <c r="G225" s="16" t="s">
        <v>344</v>
      </c>
      <c r="H225" s="17">
        <v>715</v>
      </c>
      <c r="I225" t="s">
        <v>82</v>
      </c>
      <c r="J225" s="7" t="s">
        <v>60</v>
      </c>
      <c r="K225" t="s">
        <v>44</v>
      </c>
      <c r="L225" s="7" t="s">
        <v>70</v>
      </c>
      <c r="M225" t="s">
        <v>46</v>
      </c>
      <c r="N225" t="s">
        <v>47</v>
      </c>
      <c r="O225" s="17">
        <v>9</v>
      </c>
      <c r="P225" s="7" t="s">
        <v>48</v>
      </c>
      <c r="Q225" s="7">
        <f>IF(Vendas[[#This Row],[Unid.]]="BG 5 M",Vendas[[#This Row],[Qtde. ]]*25,IF(Vendas[[#This Row],[Unid.]]="BG2,5M",Vendas[[#This Row],[Qtde. ]]*12.5,Vendas[[#This Row],[Qtde. ]]))</f>
        <v>225</v>
      </c>
      <c r="R225" s="7" t="s">
        <v>49</v>
      </c>
      <c r="S225" s="7" t="s">
        <v>50</v>
      </c>
      <c r="T225" s="3">
        <v>10875</v>
      </c>
      <c r="U225" s="3">
        <v>10875</v>
      </c>
      <c r="V225" s="18">
        <v>97875</v>
      </c>
      <c r="W225" s="7" t="s">
        <v>51</v>
      </c>
      <c r="X225" t="s">
        <v>63</v>
      </c>
      <c r="Z225" t="s">
        <v>64</v>
      </c>
      <c r="AA225" s="16" t="s">
        <v>345</v>
      </c>
      <c r="AB225" s="19">
        <f>INDEX([1]!roteiros[Previsão de entrega],MATCH(Vendas[[#This Row],[Pedido]],[1]!roteiros[Pedido],0))</f>
        <v>45667</v>
      </c>
      <c r="AC225" s="19">
        <f>INDEX([1]!Finan[Vencimento - Vencimento orig],MATCH(Vendas[[#This Row],[Pedido]],[1]!Finan[Pedido],0))</f>
        <v>45628</v>
      </c>
      <c r="AD225" s="7" t="s">
        <v>55</v>
      </c>
      <c r="AE225" s="7"/>
    </row>
    <row r="226" spans="1:31" hidden="1" x14ac:dyDescent="0.3">
      <c r="A226" s="7" t="s">
        <v>35</v>
      </c>
      <c r="B226" s="7" t="s">
        <v>341</v>
      </c>
      <c r="C226" t="s">
        <v>342</v>
      </c>
      <c r="D226" t="s">
        <v>38</v>
      </c>
      <c r="E226" t="s">
        <v>343</v>
      </c>
      <c r="F226" t="s">
        <v>40</v>
      </c>
      <c r="G226" s="16" t="s">
        <v>344</v>
      </c>
      <c r="H226" s="17">
        <v>715</v>
      </c>
      <c r="I226" t="s">
        <v>82</v>
      </c>
      <c r="J226" s="7" t="s">
        <v>60</v>
      </c>
      <c r="K226" t="s">
        <v>44</v>
      </c>
      <c r="L226" s="7" t="s">
        <v>61</v>
      </c>
      <c r="M226" t="s">
        <v>46</v>
      </c>
      <c r="N226" t="s">
        <v>47</v>
      </c>
      <c r="O226" s="17">
        <v>5</v>
      </c>
      <c r="P226" s="7" t="s">
        <v>48</v>
      </c>
      <c r="Q226" s="7">
        <f>IF(Vendas[[#This Row],[Unid.]]="BG 5 M",Vendas[[#This Row],[Qtde. ]]*25,IF(Vendas[[#This Row],[Unid.]]="BG2,5M",Vendas[[#This Row],[Qtde. ]]*12.5,Vendas[[#This Row],[Qtde. ]]))</f>
        <v>125</v>
      </c>
      <c r="R226" s="7" t="s">
        <v>49</v>
      </c>
      <c r="S226" s="7" t="s">
        <v>50</v>
      </c>
      <c r="T226" s="3">
        <v>12125</v>
      </c>
      <c r="U226" s="3">
        <v>12125</v>
      </c>
      <c r="V226" s="18">
        <v>60625</v>
      </c>
      <c r="W226" s="7" t="s">
        <v>51</v>
      </c>
      <c r="X226" t="s">
        <v>63</v>
      </c>
      <c r="Z226" t="s">
        <v>64</v>
      </c>
      <c r="AA226" s="16" t="s">
        <v>345</v>
      </c>
      <c r="AB226" s="19">
        <f>INDEX([1]!roteiros[Previsão de entrega],MATCH(Vendas[[#This Row],[Pedido]],[1]!roteiros[Pedido],0))</f>
        <v>45667</v>
      </c>
      <c r="AC226" s="19">
        <f>INDEX([1]!Finan[Vencimento - Vencimento orig],MATCH(Vendas[[#This Row],[Pedido]],[1]!Finan[Pedido],0))</f>
        <v>45628</v>
      </c>
      <c r="AD226" s="7" t="s">
        <v>55</v>
      </c>
      <c r="AE226" s="7"/>
    </row>
    <row r="227" spans="1:31" hidden="1" x14ac:dyDescent="0.3">
      <c r="A227" s="7" t="s">
        <v>35</v>
      </c>
      <c r="B227" s="7" t="s">
        <v>341</v>
      </c>
      <c r="C227" t="s">
        <v>342</v>
      </c>
      <c r="D227" t="s">
        <v>38</v>
      </c>
      <c r="E227" t="s">
        <v>343</v>
      </c>
      <c r="F227" t="s">
        <v>40</v>
      </c>
      <c r="G227" s="16" t="s">
        <v>344</v>
      </c>
      <c r="H227" s="17">
        <v>715</v>
      </c>
      <c r="I227" t="s">
        <v>82</v>
      </c>
      <c r="J227" s="7" t="s">
        <v>60</v>
      </c>
      <c r="K227" t="s">
        <v>44</v>
      </c>
      <c r="L227" s="7" t="s">
        <v>61</v>
      </c>
      <c r="M227" t="s">
        <v>46</v>
      </c>
      <c r="N227" t="s">
        <v>47</v>
      </c>
      <c r="O227" s="17">
        <v>9</v>
      </c>
      <c r="P227" s="7" t="s">
        <v>20</v>
      </c>
      <c r="Q227" s="7">
        <f>IF(Vendas[[#This Row],[Unid.]]="BG 5 M",Vendas[[#This Row],[Qtde. ]]*25,IF(Vendas[[#This Row],[Unid.]]="BG2,5M",Vendas[[#This Row],[Qtde. ]]*12.5,Vendas[[#This Row],[Qtde. ]]))</f>
        <v>9</v>
      </c>
      <c r="R227" s="7" t="s">
        <v>49</v>
      </c>
      <c r="S227" s="7" t="s">
        <v>50</v>
      </c>
      <c r="T227" s="3">
        <v>485</v>
      </c>
      <c r="U227" s="3">
        <v>485</v>
      </c>
      <c r="V227" s="18">
        <v>4365</v>
      </c>
      <c r="W227" s="7" t="s">
        <v>51</v>
      </c>
      <c r="X227" t="s">
        <v>63</v>
      </c>
      <c r="Z227" t="s">
        <v>64</v>
      </c>
      <c r="AA227" s="16" t="s">
        <v>345</v>
      </c>
      <c r="AB227" s="19">
        <f>INDEX([1]!roteiros[Previsão de entrega],MATCH(Vendas[[#This Row],[Pedido]],[1]!roteiros[Pedido],0))</f>
        <v>45667</v>
      </c>
      <c r="AC227" s="19">
        <f>INDEX([1]!Finan[Vencimento - Vencimento orig],MATCH(Vendas[[#This Row],[Pedido]],[1]!Finan[Pedido],0))</f>
        <v>45628</v>
      </c>
      <c r="AD227" s="7" t="s">
        <v>55</v>
      </c>
      <c r="AE227" s="7"/>
    </row>
    <row r="228" spans="1:31" hidden="1" x14ac:dyDescent="0.3">
      <c r="A228" s="6" t="s">
        <v>35</v>
      </c>
      <c r="B228" s="6" t="s">
        <v>346</v>
      </c>
      <c r="C228" t="s">
        <v>347</v>
      </c>
      <c r="D228" t="s">
        <v>38</v>
      </c>
      <c r="E228" t="s">
        <v>348</v>
      </c>
      <c r="F228" t="s">
        <v>136</v>
      </c>
      <c r="G228" s="16" t="s">
        <v>81</v>
      </c>
      <c r="H228" s="20">
        <v>116</v>
      </c>
      <c r="I228" t="s">
        <v>127</v>
      </c>
      <c r="J228" s="6" t="s">
        <v>43</v>
      </c>
      <c r="K228" t="s">
        <v>44</v>
      </c>
      <c r="L228" s="6" t="s">
        <v>106</v>
      </c>
      <c r="M228" t="s">
        <v>46</v>
      </c>
      <c r="N228" t="s">
        <v>47</v>
      </c>
      <c r="O228" s="20">
        <v>3</v>
      </c>
      <c r="P228" s="6" t="s">
        <v>20</v>
      </c>
      <c r="Q228" s="6">
        <f>IF(Vendas[[#This Row],[Unid.]]="BG 5 M",Vendas[[#This Row],[Qtde. ]]*25,IF(Vendas[[#This Row],[Unid.]]="BG2,5M",Vendas[[#This Row],[Qtde. ]]*12.5,Vendas[[#This Row],[Qtde. ]]))</f>
        <v>3</v>
      </c>
      <c r="R228" s="6" t="s">
        <v>49</v>
      </c>
      <c r="S228" s="6" t="s">
        <v>50</v>
      </c>
      <c r="T228" s="3">
        <v>280</v>
      </c>
      <c r="U228" s="3">
        <v>280</v>
      </c>
      <c r="V228" s="21">
        <v>840</v>
      </c>
      <c r="W228" s="6" t="s">
        <v>107</v>
      </c>
      <c r="X228" t="s">
        <v>63</v>
      </c>
      <c r="Z228" t="s">
        <v>64</v>
      </c>
      <c r="AA228" s="16" t="s">
        <v>54</v>
      </c>
      <c r="AB228" s="22" t="str">
        <f>INDEX([1]!roteiros[Previsão de entrega],MATCH(Vendas[[#This Row],[Pedido]],[1]!roteiros[Pedido],0))</f>
        <v>JÁ FATURADO</v>
      </c>
      <c r="AC228" s="22">
        <f>INDEX([1]!Finan[Vencimento - Vencimento orig],MATCH(Vendas[[#This Row],[Pedido]],[1]!Finan[Pedido],0))</f>
        <v>45603</v>
      </c>
      <c r="AD228" s="6" t="s">
        <v>72</v>
      </c>
      <c r="AE228" s="6"/>
    </row>
    <row r="229" spans="1:31" hidden="1" x14ac:dyDescent="0.3">
      <c r="A229" s="6" t="s">
        <v>35</v>
      </c>
      <c r="B229" s="6" t="s">
        <v>349</v>
      </c>
      <c r="C229" t="s">
        <v>350</v>
      </c>
      <c r="D229" t="s">
        <v>78</v>
      </c>
      <c r="E229" t="s">
        <v>172</v>
      </c>
      <c r="F229" t="s">
        <v>40</v>
      </c>
      <c r="G229" s="16" t="s">
        <v>351</v>
      </c>
      <c r="H229" s="20">
        <v>101</v>
      </c>
      <c r="I229" t="s">
        <v>82</v>
      </c>
      <c r="J229" s="6" t="s">
        <v>60</v>
      </c>
      <c r="K229" t="s">
        <v>44</v>
      </c>
      <c r="L229" s="6" t="s">
        <v>176</v>
      </c>
      <c r="M229" t="s">
        <v>46</v>
      </c>
      <c r="N229" t="s">
        <v>47</v>
      </c>
      <c r="O229" s="20">
        <v>1</v>
      </c>
      <c r="P229" s="6" t="s">
        <v>48</v>
      </c>
      <c r="Q229" s="6">
        <f>IF(Vendas[[#This Row],[Unid.]]="BG 5 M",Vendas[[#This Row],[Qtde. ]]*25,IF(Vendas[[#This Row],[Unid.]]="BG2,5M",Vendas[[#This Row],[Qtde. ]]*12.5,Vendas[[#This Row],[Qtde. ]]))</f>
        <v>25</v>
      </c>
      <c r="R229" s="6" t="s">
        <v>49</v>
      </c>
      <c r="S229" s="6" t="s">
        <v>50</v>
      </c>
      <c r="T229" s="3">
        <v>10125</v>
      </c>
      <c r="U229" s="3">
        <v>10125</v>
      </c>
      <c r="V229" s="21">
        <v>10125</v>
      </c>
      <c r="W229" s="6" t="s">
        <v>107</v>
      </c>
      <c r="X229" t="s">
        <v>63</v>
      </c>
      <c r="Z229" t="s">
        <v>64</v>
      </c>
      <c r="AA229" s="16" t="s">
        <v>352</v>
      </c>
      <c r="AB229" s="22">
        <f>INDEX([1]!roteiros[Previsão de entrega],MATCH(Vendas[[#This Row],[Pedido]],[1]!roteiros[Pedido],0))</f>
        <v>45649</v>
      </c>
      <c r="AC229" s="22">
        <f>INDEX([1]!Finan[Vencimento - Vencimento orig],MATCH(Vendas[[#This Row],[Pedido]],[1]!Finan[Pedido],0))</f>
        <v>45641</v>
      </c>
      <c r="AD229" s="6" t="s">
        <v>55</v>
      </c>
      <c r="AE229" s="6"/>
    </row>
    <row r="230" spans="1:31" hidden="1" x14ac:dyDescent="0.3">
      <c r="A230" s="6" t="s">
        <v>35</v>
      </c>
      <c r="B230" s="6" t="s">
        <v>349</v>
      </c>
      <c r="C230" t="s">
        <v>350</v>
      </c>
      <c r="D230" t="s">
        <v>78</v>
      </c>
      <c r="E230" t="s">
        <v>172</v>
      </c>
      <c r="F230" t="s">
        <v>40</v>
      </c>
      <c r="G230" s="16" t="s">
        <v>351</v>
      </c>
      <c r="H230" s="20">
        <v>101</v>
      </c>
      <c r="I230" t="s">
        <v>82</v>
      </c>
      <c r="J230" s="6" t="s">
        <v>60</v>
      </c>
      <c r="K230" t="s">
        <v>44</v>
      </c>
      <c r="L230" s="6" t="s">
        <v>70</v>
      </c>
      <c r="M230" t="s">
        <v>46</v>
      </c>
      <c r="N230" t="s">
        <v>47</v>
      </c>
      <c r="O230" s="20">
        <v>10</v>
      </c>
      <c r="P230" s="6" t="s">
        <v>20</v>
      </c>
      <c r="Q230" s="6">
        <f>IF(Vendas[[#This Row],[Unid.]]="BG 5 M",Vendas[[#This Row],[Qtde. ]]*25,IF(Vendas[[#This Row],[Unid.]]="BG2,5M",Vendas[[#This Row],[Qtde. ]]*12.5,Vendas[[#This Row],[Qtde. ]]))</f>
        <v>10</v>
      </c>
      <c r="R230" s="6" t="s">
        <v>49</v>
      </c>
      <c r="S230" s="6" t="s">
        <v>50</v>
      </c>
      <c r="T230" s="3">
        <v>438</v>
      </c>
      <c r="U230" s="3">
        <v>438</v>
      </c>
      <c r="V230" s="21">
        <v>4380</v>
      </c>
      <c r="W230" s="6" t="s">
        <v>107</v>
      </c>
      <c r="X230" t="s">
        <v>63</v>
      </c>
      <c r="Z230" t="s">
        <v>64</v>
      </c>
      <c r="AA230" s="16" t="s">
        <v>352</v>
      </c>
      <c r="AB230" s="22">
        <f>INDEX([1]!roteiros[Previsão de entrega],MATCH(Vendas[[#This Row],[Pedido]],[1]!roteiros[Pedido],0))</f>
        <v>45649</v>
      </c>
      <c r="AC230" s="22">
        <f>INDEX([1]!Finan[Vencimento - Vencimento orig],MATCH(Vendas[[#This Row],[Pedido]],[1]!Finan[Pedido],0))</f>
        <v>45641</v>
      </c>
      <c r="AD230" s="6" t="s">
        <v>55</v>
      </c>
      <c r="AE230" s="6"/>
    </row>
    <row r="231" spans="1:31" hidden="1" x14ac:dyDescent="0.3">
      <c r="A231" s="6" t="s">
        <v>35</v>
      </c>
      <c r="B231" s="6" t="s">
        <v>349</v>
      </c>
      <c r="C231" t="s">
        <v>350</v>
      </c>
      <c r="D231" t="s">
        <v>78</v>
      </c>
      <c r="E231" t="s">
        <v>172</v>
      </c>
      <c r="F231" t="s">
        <v>40</v>
      </c>
      <c r="G231" s="16" t="s">
        <v>351</v>
      </c>
      <c r="H231" s="20">
        <v>101</v>
      </c>
      <c r="I231" t="s">
        <v>82</v>
      </c>
      <c r="J231" s="6" t="s">
        <v>60</v>
      </c>
      <c r="K231" t="s">
        <v>44</v>
      </c>
      <c r="L231" s="6" t="s">
        <v>61</v>
      </c>
      <c r="M231" t="s">
        <v>46</v>
      </c>
      <c r="N231" t="s">
        <v>47</v>
      </c>
      <c r="O231" s="20">
        <v>4</v>
      </c>
      <c r="P231" s="6" t="s">
        <v>48</v>
      </c>
      <c r="Q231" s="6">
        <f>IF(Vendas[[#This Row],[Unid.]]="BG 5 M",Vendas[[#This Row],[Qtde. ]]*25,IF(Vendas[[#This Row],[Unid.]]="BG2,5M",Vendas[[#This Row],[Qtde. ]]*12.5,Vendas[[#This Row],[Qtde. ]]))</f>
        <v>100</v>
      </c>
      <c r="R231" s="6" t="s">
        <v>49</v>
      </c>
      <c r="S231" s="6" t="s">
        <v>50</v>
      </c>
      <c r="T231" s="3">
        <v>11750</v>
      </c>
      <c r="U231" s="3">
        <v>11750</v>
      </c>
      <c r="V231" s="21">
        <v>47000</v>
      </c>
      <c r="W231" s="6" t="s">
        <v>107</v>
      </c>
      <c r="X231" t="s">
        <v>63</v>
      </c>
      <c r="Z231" t="s">
        <v>64</v>
      </c>
      <c r="AA231" s="16" t="s">
        <v>352</v>
      </c>
      <c r="AB231" s="22">
        <f>INDEX([1]!roteiros[Previsão de entrega],MATCH(Vendas[[#This Row],[Pedido]],[1]!roteiros[Pedido],0))</f>
        <v>45649</v>
      </c>
      <c r="AC231" s="22">
        <f>INDEX([1]!Finan[Vencimento - Vencimento orig],MATCH(Vendas[[#This Row],[Pedido]],[1]!Finan[Pedido],0))</f>
        <v>45641</v>
      </c>
      <c r="AD231" s="6" t="s">
        <v>55</v>
      </c>
      <c r="AE231" s="6"/>
    </row>
    <row r="232" spans="1:31" hidden="1" x14ac:dyDescent="0.3">
      <c r="A232" s="6" t="s">
        <v>35</v>
      </c>
      <c r="B232" s="6" t="s">
        <v>353</v>
      </c>
      <c r="C232" t="s">
        <v>354</v>
      </c>
      <c r="D232" t="s">
        <v>78</v>
      </c>
      <c r="E232" t="s">
        <v>91</v>
      </c>
      <c r="F232" t="s">
        <v>40</v>
      </c>
      <c r="G232" s="16" t="s">
        <v>230</v>
      </c>
      <c r="H232" s="20">
        <v>707</v>
      </c>
      <c r="I232" t="s">
        <v>42</v>
      </c>
      <c r="J232" s="6" t="s">
        <v>60</v>
      </c>
      <c r="K232" t="s">
        <v>44</v>
      </c>
      <c r="L232" s="6" t="s">
        <v>70</v>
      </c>
      <c r="M232" t="s">
        <v>46</v>
      </c>
      <c r="N232" t="s">
        <v>47</v>
      </c>
      <c r="O232" s="20">
        <v>20</v>
      </c>
      <c r="P232" s="6" t="s">
        <v>48</v>
      </c>
      <c r="Q232" s="6">
        <f>IF(Vendas[[#This Row],[Unid.]]="BG 5 M",Vendas[[#This Row],[Qtde. ]]*25,IF(Vendas[[#This Row],[Unid.]]="BG2,5M",Vendas[[#This Row],[Qtde. ]]*12.5,Vendas[[#This Row],[Qtde. ]]))</f>
        <v>500</v>
      </c>
      <c r="R232" s="6" t="s">
        <v>49</v>
      </c>
      <c r="S232" s="6" t="s">
        <v>50</v>
      </c>
      <c r="T232" s="3">
        <v>10600</v>
      </c>
      <c r="U232" s="3">
        <v>10600</v>
      </c>
      <c r="V232" s="21">
        <v>212000</v>
      </c>
      <c r="W232" s="6" t="s">
        <v>51</v>
      </c>
      <c r="X232" t="s">
        <v>63</v>
      </c>
      <c r="Z232" t="s">
        <v>64</v>
      </c>
      <c r="AA232" s="16" t="s">
        <v>345</v>
      </c>
      <c r="AB232" s="22">
        <f>INDEX([1]!roteiros[Previsão de entrega],MATCH(Vendas[[#This Row],[Pedido]],[1]!roteiros[Pedido],0))</f>
        <v>45664</v>
      </c>
      <c r="AC232" s="22">
        <f>INDEX([1]!Finan[Vencimento - Vencimento orig],MATCH(Vendas[[#This Row],[Pedido]],[1]!Finan[Pedido],0))</f>
        <v>45627</v>
      </c>
      <c r="AD232" s="6" t="s">
        <v>72</v>
      </c>
      <c r="AE232" s="6"/>
    </row>
    <row r="233" spans="1:31" hidden="1" x14ac:dyDescent="0.3">
      <c r="A233" s="6" t="s">
        <v>35</v>
      </c>
      <c r="B233" s="6" t="s">
        <v>353</v>
      </c>
      <c r="C233" t="s">
        <v>354</v>
      </c>
      <c r="D233" t="s">
        <v>78</v>
      </c>
      <c r="E233" t="s">
        <v>91</v>
      </c>
      <c r="F233" t="s">
        <v>40</v>
      </c>
      <c r="G233" s="16" t="s">
        <v>230</v>
      </c>
      <c r="H233" s="20">
        <v>707</v>
      </c>
      <c r="I233" t="s">
        <v>42</v>
      </c>
      <c r="J233" s="6" t="s">
        <v>60</v>
      </c>
      <c r="K233" t="s">
        <v>44</v>
      </c>
      <c r="L233" s="6" t="s">
        <v>61</v>
      </c>
      <c r="M233" t="s">
        <v>46</v>
      </c>
      <c r="N233" t="s">
        <v>47</v>
      </c>
      <c r="O233" s="20">
        <v>6</v>
      </c>
      <c r="P233" s="6" t="s">
        <v>48</v>
      </c>
      <c r="Q233" s="6">
        <f>IF(Vendas[[#This Row],[Unid.]]="BG 5 M",Vendas[[#This Row],[Qtde. ]]*25,IF(Vendas[[#This Row],[Unid.]]="BG2,5M",Vendas[[#This Row],[Qtde. ]]*12.5,Vendas[[#This Row],[Qtde. ]]))</f>
        <v>150</v>
      </c>
      <c r="R233" s="6" t="s">
        <v>49</v>
      </c>
      <c r="S233" s="6" t="s">
        <v>50</v>
      </c>
      <c r="T233" s="3">
        <v>12125</v>
      </c>
      <c r="U233" s="3">
        <v>12125</v>
      </c>
      <c r="V233" s="21">
        <v>72750</v>
      </c>
      <c r="W233" s="6" t="s">
        <v>51</v>
      </c>
      <c r="X233" t="s">
        <v>63</v>
      </c>
      <c r="Z233" t="s">
        <v>64</v>
      </c>
      <c r="AA233" s="16" t="s">
        <v>345</v>
      </c>
      <c r="AB233" s="22">
        <f>INDEX([1]!roteiros[Previsão de entrega],MATCH(Vendas[[#This Row],[Pedido]],[1]!roteiros[Pedido],0))</f>
        <v>45664</v>
      </c>
      <c r="AC233" s="22">
        <f>INDEX([1]!Finan[Vencimento - Vencimento orig],MATCH(Vendas[[#This Row],[Pedido]],[1]!Finan[Pedido],0))</f>
        <v>45627</v>
      </c>
      <c r="AD233" s="6" t="s">
        <v>72</v>
      </c>
      <c r="AE233" s="6"/>
    </row>
    <row r="234" spans="1:31" hidden="1" x14ac:dyDescent="0.3">
      <c r="A234" s="6" t="s">
        <v>35</v>
      </c>
      <c r="B234" s="6" t="s">
        <v>353</v>
      </c>
      <c r="C234" t="s">
        <v>354</v>
      </c>
      <c r="D234" t="s">
        <v>78</v>
      </c>
      <c r="E234" t="s">
        <v>91</v>
      </c>
      <c r="F234" t="s">
        <v>40</v>
      </c>
      <c r="G234" s="16" t="s">
        <v>230</v>
      </c>
      <c r="H234" s="20">
        <v>707</v>
      </c>
      <c r="I234" t="s">
        <v>42</v>
      </c>
      <c r="J234" s="6" t="s">
        <v>60</v>
      </c>
      <c r="K234" t="s">
        <v>44</v>
      </c>
      <c r="L234" s="6" t="s">
        <v>61</v>
      </c>
      <c r="M234" t="s">
        <v>46</v>
      </c>
      <c r="N234" t="s">
        <v>47</v>
      </c>
      <c r="O234" s="20">
        <v>12</v>
      </c>
      <c r="P234" s="6" t="s">
        <v>20</v>
      </c>
      <c r="Q234" s="6">
        <f>IF(Vendas[[#This Row],[Unid.]]="BG 5 M",Vendas[[#This Row],[Qtde. ]]*25,IF(Vendas[[#This Row],[Unid.]]="BG2,5M",Vendas[[#This Row],[Qtde. ]]*12.5,Vendas[[#This Row],[Qtde. ]]))</f>
        <v>12</v>
      </c>
      <c r="R234" s="6" t="s">
        <v>49</v>
      </c>
      <c r="S234" s="6" t="s">
        <v>50</v>
      </c>
      <c r="T234" s="3">
        <v>485</v>
      </c>
      <c r="U234" s="3">
        <v>485</v>
      </c>
      <c r="V234" s="21">
        <v>5820</v>
      </c>
      <c r="W234" s="6" t="s">
        <v>51</v>
      </c>
      <c r="X234" t="s">
        <v>63</v>
      </c>
      <c r="Z234" t="s">
        <v>64</v>
      </c>
      <c r="AA234" s="16" t="s">
        <v>345</v>
      </c>
      <c r="AB234" s="22">
        <f>INDEX([1]!roteiros[Previsão de entrega],MATCH(Vendas[[#This Row],[Pedido]],[1]!roteiros[Pedido],0))</f>
        <v>45664</v>
      </c>
      <c r="AC234" s="22">
        <f>INDEX([1]!Finan[Vencimento - Vencimento orig],MATCH(Vendas[[#This Row],[Pedido]],[1]!Finan[Pedido],0))</f>
        <v>45627</v>
      </c>
      <c r="AD234" s="6" t="s">
        <v>72</v>
      </c>
      <c r="AE234" s="6"/>
    </row>
    <row r="235" spans="1:31" hidden="1" x14ac:dyDescent="0.3">
      <c r="A235" s="7" t="s">
        <v>35</v>
      </c>
      <c r="B235" s="7" t="s">
        <v>355</v>
      </c>
      <c r="C235" t="s">
        <v>356</v>
      </c>
      <c r="D235" t="s">
        <v>38</v>
      </c>
      <c r="E235" t="s">
        <v>91</v>
      </c>
      <c r="F235" t="s">
        <v>40</v>
      </c>
      <c r="G235" s="16" t="s">
        <v>357</v>
      </c>
      <c r="H235" s="17">
        <v>719</v>
      </c>
      <c r="I235" t="s">
        <v>42</v>
      </c>
      <c r="J235" s="7" t="s">
        <v>60</v>
      </c>
      <c r="K235" t="s">
        <v>44</v>
      </c>
      <c r="L235" s="7" t="s">
        <v>61</v>
      </c>
      <c r="M235" t="s">
        <v>46</v>
      </c>
      <c r="N235" t="s">
        <v>47</v>
      </c>
      <c r="O235" s="17">
        <v>2</v>
      </c>
      <c r="P235" s="7" t="s">
        <v>48</v>
      </c>
      <c r="Q235" s="7">
        <f>IF(Vendas[[#This Row],[Unid.]]="BG 5 M",Vendas[[#This Row],[Qtde. ]]*25,IF(Vendas[[#This Row],[Unid.]]="BG2,5M",Vendas[[#This Row],[Qtde. ]]*12.5,Vendas[[#This Row],[Qtde. ]]))</f>
        <v>50</v>
      </c>
      <c r="R235" s="7" t="s">
        <v>49</v>
      </c>
      <c r="S235" s="7" t="s">
        <v>50</v>
      </c>
      <c r="T235" s="3">
        <v>12750</v>
      </c>
      <c r="U235" s="3">
        <v>12750</v>
      </c>
      <c r="V235" s="18">
        <v>25500</v>
      </c>
      <c r="W235" s="7" t="s">
        <v>51</v>
      </c>
      <c r="X235" t="s">
        <v>63</v>
      </c>
      <c r="Z235" t="s">
        <v>64</v>
      </c>
      <c r="AA235" s="16" t="s">
        <v>65</v>
      </c>
      <c r="AB235" s="19">
        <f>INDEX([1]!roteiros[Previsão de entrega],MATCH(Vendas[[#This Row],[Pedido]],[1]!roteiros[Pedido],0))</f>
        <v>45660</v>
      </c>
      <c r="AC235" s="19">
        <f>INDEX([1]!Finan[Vencimento - Vencimento orig],MATCH(Vendas[[#This Row],[Pedido]],[1]!Finan[Pedido],0))</f>
        <v>45628</v>
      </c>
      <c r="AD235" s="7" t="s">
        <v>55</v>
      </c>
      <c r="AE235" s="7"/>
    </row>
    <row r="236" spans="1:31" hidden="1" x14ac:dyDescent="0.3">
      <c r="A236" s="7" t="s">
        <v>35</v>
      </c>
      <c r="B236" s="7" t="s">
        <v>355</v>
      </c>
      <c r="C236" t="s">
        <v>356</v>
      </c>
      <c r="D236" t="s">
        <v>38</v>
      </c>
      <c r="E236" t="s">
        <v>91</v>
      </c>
      <c r="F236" t="s">
        <v>40</v>
      </c>
      <c r="G236" s="16" t="s">
        <v>357</v>
      </c>
      <c r="H236" s="17">
        <v>719</v>
      </c>
      <c r="I236" t="s">
        <v>42</v>
      </c>
      <c r="J236" s="7" t="s">
        <v>60</v>
      </c>
      <c r="K236" t="s">
        <v>44</v>
      </c>
      <c r="L236" s="7" t="s">
        <v>61</v>
      </c>
      <c r="M236" t="s">
        <v>46</v>
      </c>
      <c r="N236" t="s">
        <v>47</v>
      </c>
      <c r="O236" s="17">
        <v>5</v>
      </c>
      <c r="P236" s="7" t="s">
        <v>20</v>
      </c>
      <c r="Q236" s="7">
        <f>IF(Vendas[[#This Row],[Unid.]]="BG 5 M",Vendas[[#This Row],[Qtde. ]]*25,IF(Vendas[[#This Row],[Unid.]]="BG2,5M",Vendas[[#This Row],[Qtde. ]]*12.5,Vendas[[#This Row],[Qtde. ]]))</f>
        <v>5</v>
      </c>
      <c r="R236" s="7" t="s">
        <v>49</v>
      </c>
      <c r="S236" s="7" t="s">
        <v>50</v>
      </c>
      <c r="T236" s="3">
        <v>510</v>
      </c>
      <c r="U236" s="3">
        <v>510</v>
      </c>
      <c r="V236" s="18">
        <v>2550</v>
      </c>
      <c r="W236" s="7" t="s">
        <v>51</v>
      </c>
      <c r="X236" t="s">
        <v>63</v>
      </c>
      <c r="Z236" t="s">
        <v>64</v>
      </c>
      <c r="AA236" s="16" t="s">
        <v>65</v>
      </c>
      <c r="AB236" s="19">
        <f>INDEX([1]!roteiros[Previsão de entrega],MATCH(Vendas[[#This Row],[Pedido]],[1]!roteiros[Pedido],0))</f>
        <v>45660</v>
      </c>
      <c r="AC236" s="19">
        <f>INDEX([1]!Finan[Vencimento - Vencimento orig],MATCH(Vendas[[#This Row],[Pedido]],[1]!Finan[Pedido],0))</f>
        <v>45628</v>
      </c>
      <c r="AD236" s="7" t="s">
        <v>55</v>
      </c>
      <c r="AE236" s="7"/>
    </row>
    <row r="237" spans="1:31" hidden="1" x14ac:dyDescent="0.3">
      <c r="A237" s="7" t="s">
        <v>35</v>
      </c>
      <c r="B237" s="7" t="s">
        <v>355</v>
      </c>
      <c r="C237" t="s">
        <v>356</v>
      </c>
      <c r="D237" t="s">
        <v>38</v>
      </c>
      <c r="E237" t="s">
        <v>358</v>
      </c>
      <c r="F237" t="s">
        <v>40</v>
      </c>
      <c r="G237" s="16" t="s">
        <v>357</v>
      </c>
      <c r="H237" s="17">
        <v>720</v>
      </c>
      <c r="I237" t="s">
        <v>42</v>
      </c>
      <c r="J237" s="7" t="s">
        <v>60</v>
      </c>
      <c r="K237" t="s">
        <v>44</v>
      </c>
      <c r="L237" s="7" t="s">
        <v>61</v>
      </c>
      <c r="M237" t="s">
        <v>46</v>
      </c>
      <c r="N237" t="s">
        <v>47</v>
      </c>
      <c r="O237" s="17">
        <v>22</v>
      </c>
      <c r="P237" s="7" t="s">
        <v>20</v>
      </c>
      <c r="Q237" s="7">
        <f>IF(Vendas[[#This Row],[Unid.]]="BG 5 M",Vendas[[#This Row],[Qtde. ]]*25,IF(Vendas[[#This Row],[Unid.]]="BG2,5M",Vendas[[#This Row],[Qtde. ]]*12.5,Vendas[[#This Row],[Qtde. ]]))</f>
        <v>22</v>
      </c>
      <c r="R237" s="7" t="s">
        <v>49</v>
      </c>
      <c r="S237" s="7" t="s">
        <v>50</v>
      </c>
      <c r="T237" s="3">
        <v>510</v>
      </c>
      <c r="U237" s="3">
        <v>510</v>
      </c>
      <c r="V237" s="18">
        <v>11220</v>
      </c>
      <c r="W237" s="7" t="s">
        <v>51</v>
      </c>
      <c r="X237" t="s">
        <v>63</v>
      </c>
      <c r="Z237" t="s">
        <v>64</v>
      </c>
      <c r="AA237" s="16" t="s">
        <v>359</v>
      </c>
      <c r="AB237" s="19">
        <f>INDEX([1]!roteiros[Previsão de entrega],MATCH(Vendas[[#This Row],[Pedido]],[1]!roteiros[Pedido],0))</f>
        <v>45641</v>
      </c>
      <c r="AC237" s="19">
        <f>INDEX([1]!Finan[Vencimento - Vencimento orig],MATCH(Vendas[[#This Row],[Pedido]],[1]!Finan[Pedido],0))</f>
        <v>45628</v>
      </c>
      <c r="AD237" s="7" t="s">
        <v>55</v>
      </c>
      <c r="AE237" s="7"/>
    </row>
    <row r="238" spans="1:31" hidden="1" x14ac:dyDescent="0.3">
      <c r="A238" s="7" t="s">
        <v>35</v>
      </c>
      <c r="B238" s="7" t="s">
        <v>360</v>
      </c>
      <c r="C238" t="s">
        <v>361</v>
      </c>
      <c r="D238" t="s">
        <v>38</v>
      </c>
      <c r="E238" t="s">
        <v>91</v>
      </c>
      <c r="F238" t="s">
        <v>40</v>
      </c>
      <c r="G238" s="16" t="s">
        <v>217</v>
      </c>
      <c r="H238" s="17">
        <v>702</v>
      </c>
      <c r="I238" t="s">
        <v>42</v>
      </c>
      <c r="J238" s="7" t="s">
        <v>60</v>
      </c>
      <c r="K238" t="s">
        <v>44</v>
      </c>
      <c r="L238" s="7" t="s">
        <v>61</v>
      </c>
      <c r="M238" t="s">
        <v>46</v>
      </c>
      <c r="N238" t="s">
        <v>47</v>
      </c>
      <c r="O238" s="17">
        <v>2</v>
      </c>
      <c r="P238" s="7" t="s">
        <v>48</v>
      </c>
      <c r="Q238" s="7">
        <f>IF(Vendas[[#This Row],[Unid.]]="BG 5 M",Vendas[[#This Row],[Qtde. ]]*25,IF(Vendas[[#This Row],[Unid.]]="BG2,5M",Vendas[[#This Row],[Qtde. ]]*12.5,Vendas[[#This Row],[Qtde. ]]))</f>
        <v>50</v>
      </c>
      <c r="R238" s="7" t="s">
        <v>49</v>
      </c>
      <c r="S238" s="7" t="s">
        <v>50</v>
      </c>
      <c r="T238" s="3">
        <v>12350</v>
      </c>
      <c r="U238" s="3">
        <v>12350</v>
      </c>
      <c r="V238" s="18">
        <v>24700</v>
      </c>
      <c r="W238" s="7" t="s">
        <v>51</v>
      </c>
      <c r="X238" t="s">
        <v>63</v>
      </c>
      <c r="Z238" t="s">
        <v>53</v>
      </c>
      <c r="AA238" s="16" t="s">
        <v>65</v>
      </c>
      <c r="AB238" s="19">
        <f>INDEX([1]!roteiros[Previsão de entrega],MATCH(Vendas[[#This Row],[Pedido]],[1]!roteiros[Pedido],0))</f>
        <v>45667</v>
      </c>
      <c r="AC238" s="19">
        <f>INDEX([1]!Finan[Vencimento - Vencimento orig],MATCH(Vendas[[#This Row],[Pedido]],[1]!Finan[Pedido],0))</f>
        <v>45778</v>
      </c>
      <c r="AD238" s="7" t="s">
        <v>55</v>
      </c>
      <c r="AE238" s="7"/>
    </row>
    <row r="239" spans="1:31" hidden="1" x14ac:dyDescent="0.3">
      <c r="A239" s="7" t="s">
        <v>35</v>
      </c>
      <c r="B239" s="7" t="s">
        <v>360</v>
      </c>
      <c r="C239" t="s">
        <v>361</v>
      </c>
      <c r="D239" t="s">
        <v>38</v>
      </c>
      <c r="E239" t="s">
        <v>91</v>
      </c>
      <c r="F239" t="s">
        <v>40</v>
      </c>
      <c r="G239" s="16" t="s">
        <v>217</v>
      </c>
      <c r="H239" s="17">
        <v>702</v>
      </c>
      <c r="I239" t="s">
        <v>42</v>
      </c>
      <c r="J239" s="7" t="s">
        <v>60</v>
      </c>
      <c r="K239" t="s">
        <v>44</v>
      </c>
      <c r="L239" s="7" t="s">
        <v>61</v>
      </c>
      <c r="M239" t="s">
        <v>46</v>
      </c>
      <c r="N239" t="s">
        <v>47</v>
      </c>
      <c r="O239" s="17">
        <v>15</v>
      </c>
      <c r="P239" s="7" t="s">
        <v>20</v>
      </c>
      <c r="Q239" s="7">
        <f>IF(Vendas[[#This Row],[Unid.]]="BG 5 M",Vendas[[#This Row],[Qtde. ]]*25,IF(Vendas[[#This Row],[Unid.]]="BG2,5M",Vendas[[#This Row],[Qtde. ]]*12.5,Vendas[[#This Row],[Qtde. ]]))</f>
        <v>15</v>
      </c>
      <c r="R239" s="7" t="s">
        <v>49</v>
      </c>
      <c r="S239" s="7" t="s">
        <v>50</v>
      </c>
      <c r="T239" s="3">
        <v>494</v>
      </c>
      <c r="U239" s="3">
        <v>494</v>
      </c>
      <c r="V239" s="18">
        <v>7410</v>
      </c>
      <c r="W239" s="7" t="s">
        <v>51</v>
      </c>
      <c r="X239" t="s">
        <v>63</v>
      </c>
      <c r="Z239" t="s">
        <v>53</v>
      </c>
      <c r="AA239" s="16" t="s">
        <v>65</v>
      </c>
      <c r="AB239" s="19">
        <f>INDEX([1]!roteiros[Previsão de entrega],MATCH(Vendas[[#This Row],[Pedido]],[1]!roteiros[Pedido],0))</f>
        <v>45667</v>
      </c>
      <c r="AC239" s="19">
        <f>INDEX([1]!Finan[Vencimento - Vencimento orig],MATCH(Vendas[[#This Row],[Pedido]],[1]!Finan[Pedido],0))</f>
        <v>45778</v>
      </c>
      <c r="AD239" s="7" t="s">
        <v>55</v>
      </c>
      <c r="AE239" s="7"/>
    </row>
    <row r="240" spans="1:31" hidden="1" x14ac:dyDescent="0.3">
      <c r="A240" s="7" t="s">
        <v>35</v>
      </c>
      <c r="B240" s="7" t="s">
        <v>362</v>
      </c>
      <c r="C240" t="s">
        <v>363</v>
      </c>
      <c r="D240" t="s">
        <v>38</v>
      </c>
      <c r="E240" t="s">
        <v>111</v>
      </c>
      <c r="F240" t="s">
        <v>40</v>
      </c>
      <c r="G240" s="16" t="s">
        <v>318</v>
      </c>
      <c r="H240" s="17">
        <v>714</v>
      </c>
      <c r="I240" t="s">
        <v>42</v>
      </c>
      <c r="J240" s="7" t="s">
        <v>60</v>
      </c>
      <c r="K240" t="s">
        <v>44</v>
      </c>
      <c r="L240" s="7" t="s">
        <v>84</v>
      </c>
      <c r="M240" t="s">
        <v>46</v>
      </c>
      <c r="N240" t="s">
        <v>47</v>
      </c>
      <c r="O240" s="17">
        <v>14</v>
      </c>
      <c r="P240" s="7" t="s">
        <v>48</v>
      </c>
      <c r="Q240" s="7">
        <f>IF(Vendas[[#This Row],[Unid.]]="BG 5 M",Vendas[[#This Row],[Qtde. ]]*25,IF(Vendas[[#This Row],[Unid.]]="BG2,5M",Vendas[[#This Row],[Qtde. ]]*12.5,Vendas[[#This Row],[Qtde. ]]))</f>
        <v>350</v>
      </c>
      <c r="R240" s="7" t="s">
        <v>49</v>
      </c>
      <c r="S240" s="7" t="s">
        <v>50</v>
      </c>
      <c r="T240" s="3">
        <v>8479.25</v>
      </c>
      <c r="U240" s="3">
        <v>8479.25</v>
      </c>
      <c r="V240" s="18">
        <v>118709.5</v>
      </c>
      <c r="W240" s="7" t="s">
        <v>51</v>
      </c>
      <c r="X240" t="s">
        <v>63</v>
      </c>
      <c r="Z240" t="s">
        <v>64</v>
      </c>
      <c r="AA240" s="16" t="s">
        <v>364</v>
      </c>
      <c r="AB240" s="19">
        <f>INDEX([1]!roteiros[Previsão de entrega],MATCH(Vendas[[#This Row],[Pedido]],[1]!roteiros[Pedido],0))</f>
        <v>45644</v>
      </c>
      <c r="AC240" s="19">
        <f>INDEX([1]!Finan[Vencimento - Vencimento orig],MATCH(Vendas[[#This Row],[Pedido]],[1]!Finan[Pedido],0))</f>
        <v>45628</v>
      </c>
      <c r="AD240" s="7" t="s">
        <v>55</v>
      </c>
      <c r="AE240" s="7"/>
    </row>
    <row r="241" spans="1:31" hidden="1" x14ac:dyDescent="0.3">
      <c r="A241" s="7" t="s">
        <v>35</v>
      </c>
      <c r="B241" s="7" t="s">
        <v>362</v>
      </c>
      <c r="C241" t="s">
        <v>363</v>
      </c>
      <c r="D241" t="s">
        <v>38</v>
      </c>
      <c r="E241" t="s">
        <v>111</v>
      </c>
      <c r="F241" t="s">
        <v>40</v>
      </c>
      <c r="G241" s="16" t="s">
        <v>318</v>
      </c>
      <c r="H241" s="17">
        <v>714</v>
      </c>
      <c r="I241" t="s">
        <v>42</v>
      </c>
      <c r="J241" s="7" t="s">
        <v>60</v>
      </c>
      <c r="K241" t="s">
        <v>44</v>
      </c>
      <c r="L241" s="7" t="s">
        <v>84</v>
      </c>
      <c r="M241" t="s">
        <v>46</v>
      </c>
      <c r="N241" t="s">
        <v>47</v>
      </c>
      <c r="O241" s="17">
        <v>18</v>
      </c>
      <c r="P241" s="7" t="s">
        <v>20</v>
      </c>
      <c r="Q241" s="7">
        <f>IF(Vendas[[#This Row],[Unid.]]="BG 5 M",Vendas[[#This Row],[Qtde. ]]*25,IF(Vendas[[#This Row],[Unid.]]="BG2,5M",Vendas[[#This Row],[Qtde. ]]*12.5,Vendas[[#This Row],[Qtde. ]]))</f>
        <v>18</v>
      </c>
      <c r="R241" s="7" t="s">
        <v>49</v>
      </c>
      <c r="S241" s="7" t="s">
        <v>50</v>
      </c>
      <c r="T241" s="3">
        <v>339.17</v>
      </c>
      <c r="U241" s="3">
        <v>339.17</v>
      </c>
      <c r="V241" s="18">
        <v>6105.06</v>
      </c>
      <c r="W241" s="7" t="s">
        <v>51</v>
      </c>
      <c r="X241" t="s">
        <v>63</v>
      </c>
      <c r="Z241" t="s">
        <v>64</v>
      </c>
      <c r="AA241" s="16" t="s">
        <v>364</v>
      </c>
      <c r="AB241" s="19">
        <f>INDEX([1]!roteiros[Previsão de entrega],MATCH(Vendas[[#This Row],[Pedido]],[1]!roteiros[Pedido],0))</f>
        <v>45644</v>
      </c>
      <c r="AC241" s="19">
        <f>INDEX([1]!Finan[Vencimento - Vencimento orig],MATCH(Vendas[[#This Row],[Pedido]],[1]!Finan[Pedido],0))</f>
        <v>45628</v>
      </c>
      <c r="AD241" s="7" t="s">
        <v>55</v>
      </c>
      <c r="AE241" s="7"/>
    </row>
    <row r="242" spans="1:31" hidden="1" x14ac:dyDescent="0.3">
      <c r="A242" s="7" t="s">
        <v>35</v>
      </c>
      <c r="B242" s="7" t="s">
        <v>362</v>
      </c>
      <c r="C242" t="s">
        <v>363</v>
      </c>
      <c r="D242" t="s">
        <v>38</v>
      </c>
      <c r="E242" t="s">
        <v>111</v>
      </c>
      <c r="F242" t="s">
        <v>40</v>
      </c>
      <c r="G242" s="16" t="s">
        <v>318</v>
      </c>
      <c r="H242" s="17">
        <v>714</v>
      </c>
      <c r="I242" t="s">
        <v>42</v>
      </c>
      <c r="J242" s="7" t="s">
        <v>60</v>
      </c>
      <c r="K242" t="s">
        <v>44</v>
      </c>
      <c r="L242" s="7" t="s">
        <v>114</v>
      </c>
      <c r="M242" t="s">
        <v>46</v>
      </c>
      <c r="N242" t="s">
        <v>47</v>
      </c>
      <c r="O242" s="17">
        <v>4</v>
      </c>
      <c r="P242" s="7" t="s">
        <v>48</v>
      </c>
      <c r="Q242" s="7">
        <f>IF(Vendas[[#This Row],[Unid.]]="BG 5 M",Vendas[[#This Row],[Qtde. ]]*25,IF(Vendas[[#This Row],[Unid.]]="BG2,5M",Vendas[[#This Row],[Qtde. ]]*12.5,Vendas[[#This Row],[Qtde. ]]))</f>
        <v>100</v>
      </c>
      <c r="R242" s="7" t="s">
        <v>49</v>
      </c>
      <c r="S242" s="7" t="s">
        <v>50</v>
      </c>
      <c r="T242" s="3">
        <v>10325</v>
      </c>
      <c r="U242" s="3">
        <v>10325</v>
      </c>
      <c r="V242" s="18">
        <v>41300</v>
      </c>
      <c r="W242" s="7" t="s">
        <v>51</v>
      </c>
      <c r="X242" t="s">
        <v>63</v>
      </c>
      <c r="Z242" t="s">
        <v>64</v>
      </c>
      <c r="AA242" s="16" t="s">
        <v>364</v>
      </c>
      <c r="AB242" s="19">
        <f>INDEX([1]!roteiros[Previsão de entrega],MATCH(Vendas[[#This Row],[Pedido]],[1]!roteiros[Pedido],0))</f>
        <v>45644</v>
      </c>
      <c r="AC242" s="19">
        <f>INDEX([1]!Finan[Vencimento - Vencimento orig],MATCH(Vendas[[#This Row],[Pedido]],[1]!Finan[Pedido],0))</f>
        <v>45628</v>
      </c>
      <c r="AD242" s="7" t="s">
        <v>55</v>
      </c>
      <c r="AE242" s="7"/>
    </row>
    <row r="243" spans="1:31" hidden="1" x14ac:dyDescent="0.3">
      <c r="A243" s="7" t="s">
        <v>35</v>
      </c>
      <c r="B243" s="7" t="s">
        <v>362</v>
      </c>
      <c r="C243" t="s">
        <v>363</v>
      </c>
      <c r="D243" t="s">
        <v>38</v>
      </c>
      <c r="E243" t="s">
        <v>111</v>
      </c>
      <c r="F243" t="s">
        <v>40</v>
      </c>
      <c r="G243" s="16" t="s">
        <v>318</v>
      </c>
      <c r="H243" s="17">
        <v>714</v>
      </c>
      <c r="I243" t="s">
        <v>42</v>
      </c>
      <c r="J243" s="7" t="s">
        <v>60</v>
      </c>
      <c r="K243" t="s">
        <v>44</v>
      </c>
      <c r="L243" s="7" t="s">
        <v>114</v>
      </c>
      <c r="M243" t="s">
        <v>46</v>
      </c>
      <c r="N243" t="s">
        <v>47</v>
      </c>
      <c r="O243" s="17">
        <v>7</v>
      </c>
      <c r="P243" s="7" t="s">
        <v>20</v>
      </c>
      <c r="Q243" s="7">
        <f>IF(Vendas[[#This Row],[Unid.]]="BG 5 M",Vendas[[#This Row],[Qtde. ]]*25,IF(Vendas[[#This Row],[Unid.]]="BG2,5M",Vendas[[#This Row],[Qtde. ]]*12.5,Vendas[[#This Row],[Qtde. ]]))</f>
        <v>7</v>
      </c>
      <c r="R243" s="7" t="s">
        <v>49</v>
      </c>
      <c r="S243" s="7" t="s">
        <v>50</v>
      </c>
      <c r="T243" s="3">
        <v>413</v>
      </c>
      <c r="U243" s="3">
        <v>413</v>
      </c>
      <c r="V243" s="18">
        <v>2891</v>
      </c>
      <c r="W243" s="7" t="s">
        <v>51</v>
      </c>
      <c r="X243" t="s">
        <v>63</v>
      </c>
      <c r="Z243" t="s">
        <v>64</v>
      </c>
      <c r="AA243" s="16" t="s">
        <v>364</v>
      </c>
      <c r="AB243" s="19">
        <f>INDEX([1]!roteiros[Previsão de entrega],MATCH(Vendas[[#This Row],[Pedido]],[1]!roteiros[Pedido],0))</f>
        <v>45644</v>
      </c>
      <c r="AC243" s="19">
        <f>INDEX([1]!Finan[Vencimento - Vencimento orig],MATCH(Vendas[[#This Row],[Pedido]],[1]!Finan[Pedido],0))</f>
        <v>45628</v>
      </c>
      <c r="AD243" s="7" t="s">
        <v>55</v>
      </c>
      <c r="AE243" s="7"/>
    </row>
    <row r="244" spans="1:31" hidden="1" x14ac:dyDescent="0.3">
      <c r="A244" s="6" t="s">
        <v>35</v>
      </c>
      <c r="B244" s="6" t="s">
        <v>365</v>
      </c>
      <c r="C244" t="s">
        <v>366</v>
      </c>
      <c r="D244" t="s">
        <v>38</v>
      </c>
      <c r="E244" t="s">
        <v>172</v>
      </c>
      <c r="F244" t="s">
        <v>40</v>
      </c>
      <c r="G244" s="16" t="s">
        <v>105</v>
      </c>
      <c r="H244" s="20">
        <v>108</v>
      </c>
      <c r="I244" t="s">
        <v>127</v>
      </c>
      <c r="J244" s="6" t="s">
        <v>83</v>
      </c>
      <c r="K244" t="s">
        <v>44</v>
      </c>
      <c r="L244" s="6" t="s">
        <v>61</v>
      </c>
      <c r="M244" t="s">
        <v>46</v>
      </c>
      <c r="N244" t="s">
        <v>47</v>
      </c>
      <c r="O244" s="20">
        <v>2</v>
      </c>
      <c r="P244" s="6" t="s">
        <v>48</v>
      </c>
      <c r="Q244" s="6">
        <f>IF(Vendas[[#This Row],[Unid.]]="BG 5 M",Vendas[[#This Row],[Qtde. ]]*25,IF(Vendas[[#This Row],[Unid.]]="BG2,5M",Vendas[[#This Row],[Qtde. ]]*12.5,Vendas[[#This Row],[Qtde. ]]))</f>
        <v>50</v>
      </c>
      <c r="R244" s="6" t="s">
        <v>49</v>
      </c>
      <c r="S244" s="6" t="s">
        <v>50</v>
      </c>
      <c r="T244" s="3">
        <v>11500</v>
      </c>
      <c r="U244" s="3">
        <v>11500</v>
      </c>
      <c r="V244" s="21">
        <v>23000</v>
      </c>
      <c r="W244" s="6" t="s">
        <v>107</v>
      </c>
      <c r="X244" t="s">
        <v>63</v>
      </c>
      <c r="Z244" t="s">
        <v>64</v>
      </c>
      <c r="AA244" s="16" t="s">
        <v>245</v>
      </c>
      <c r="AB244" s="22">
        <f>INDEX([1]!roteiros[Previsão de entrega],MATCH(Vendas[[#This Row],[Pedido]],[1]!roteiros[Pedido],0))</f>
        <v>45627</v>
      </c>
      <c r="AC244" s="22">
        <f>INDEX([1]!Finan[Vencimento - Vencimento orig],MATCH(Vendas[[#This Row],[Pedido]],[1]!Finan[Pedido],0))</f>
        <v>45616</v>
      </c>
      <c r="AD244" s="6" t="s">
        <v>55</v>
      </c>
      <c r="AE244" s="6"/>
    </row>
    <row r="245" spans="1:31" hidden="1" x14ac:dyDescent="0.3">
      <c r="A245" s="7" t="s">
        <v>35</v>
      </c>
      <c r="B245" s="7" t="s">
        <v>367</v>
      </c>
      <c r="C245" t="s">
        <v>368</v>
      </c>
      <c r="D245" t="s">
        <v>78</v>
      </c>
      <c r="E245" t="s">
        <v>96</v>
      </c>
      <c r="F245" t="s">
        <v>40</v>
      </c>
      <c r="G245" s="16" t="s">
        <v>151</v>
      </c>
      <c r="H245" s="17">
        <v>317</v>
      </c>
      <c r="I245" t="s">
        <v>42</v>
      </c>
      <c r="J245" s="7" t="s">
        <v>60</v>
      </c>
      <c r="K245" t="s">
        <v>44</v>
      </c>
      <c r="L245" s="7" t="s">
        <v>61</v>
      </c>
      <c r="M245" t="s">
        <v>46</v>
      </c>
      <c r="N245" t="s">
        <v>47</v>
      </c>
      <c r="O245" s="17">
        <v>1</v>
      </c>
      <c r="P245" s="7" t="s">
        <v>48</v>
      </c>
      <c r="Q245" s="7">
        <f>IF(Vendas[[#This Row],[Unid.]]="BG 5 M",Vendas[[#This Row],[Qtde. ]]*25,IF(Vendas[[#This Row],[Unid.]]="BG2,5M",Vendas[[#This Row],[Qtde. ]]*12.5,Vendas[[#This Row],[Qtde. ]]))</f>
        <v>25</v>
      </c>
      <c r="R245" s="7" t="s">
        <v>49</v>
      </c>
      <c r="S245" s="7" t="s">
        <v>50</v>
      </c>
      <c r="T245" s="3">
        <v>13783</v>
      </c>
      <c r="U245" s="3">
        <v>13783</v>
      </c>
      <c r="V245" s="18">
        <v>13783</v>
      </c>
      <c r="W245" s="7" t="s">
        <v>62</v>
      </c>
      <c r="X245" t="s">
        <v>63</v>
      </c>
      <c r="Z245" t="s">
        <v>53</v>
      </c>
      <c r="AA245" s="16" t="s">
        <v>65</v>
      </c>
      <c r="AB245" s="19">
        <f>INDEX([1]!roteiros[Previsão de entrega],MATCH(Vendas[[#This Row],[Pedido]],[1]!roteiros[Pedido],0))</f>
        <v>45639</v>
      </c>
      <c r="AC245" s="19">
        <f>INDEX([1]!Finan[Vencimento - Vencimento orig],MATCH(Vendas[[#This Row],[Pedido]],[1]!Finan[Pedido],0))</f>
        <v>45930</v>
      </c>
      <c r="AD245" s="7" t="s">
        <v>55</v>
      </c>
      <c r="AE245" s="7"/>
    </row>
    <row r="246" spans="1:31" hidden="1" x14ac:dyDescent="0.3">
      <c r="A246" s="7" t="s">
        <v>35</v>
      </c>
      <c r="B246" s="7" t="s">
        <v>367</v>
      </c>
      <c r="C246" t="s">
        <v>368</v>
      </c>
      <c r="D246" t="s">
        <v>78</v>
      </c>
      <c r="E246" t="s">
        <v>96</v>
      </c>
      <c r="F246" t="s">
        <v>40</v>
      </c>
      <c r="G246" s="16" t="s">
        <v>151</v>
      </c>
      <c r="H246" s="17">
        <v>317</v>
      </c>
      <c r="I246" t="s">
        <v>42</v>
      </c>
      <c r="J246" s="7" t="s">
        <v>60</v>
      </c>
      <c r="K246" t="s">
        <v>44</v>
      </c>
      <c r="L246" s="7" t="s">
        <v>61</v>
      </c>
      <c r="M246" t="s">
        <v>46</v>
      </c>
      <c r="N246" t="s">
        <v>47</v>
      </c>
      <c r="O246" s="17">
        <v>19</v>
      </c>
      <c r="P246" s="7" t="s">
        <v>20</v>
      </c>
      <c r="Q246" s="7">
        <f>IF(Vendas[[#This Row],[Unid.]]="BG 5 M",Vendas[[#This Row],[Qtde. ]]*25,IF(Vendas[[#This Row],[Unid.]]="BG2,5M",Vendas[[#This Row],[Qtde. ]]*12.5,Vendas[[#This Row],[Qtde. ]]))</f>
        <v>19</v>
      </c>
      <c r="R246" s="7" t="s">
        <v>49</v>
      </c>
      <c r="S246" s="7" t="s">
        <v>50</v>
      </c>
      <c r="T246" s="3">
        <v>551.32000000000005</v>
      </c>
      <c r="U246" s="3">
        <v>551.32000000000005</v>
      </c>
      <c r="V246" s="18">
        <v>10475.08</v>
      </c>
      <c r="W246" s="7" t="s">
        <v>62</v>
      </c>
      <c r="X246" t="s">
        <v>63</v>
      </c>
      <c r="Z246" t="s">
        <v>53</v>
      </c>
      <c r="AA246" s="16" t="s">
        <v>65</v>
      </c>
      <c r="AB246" s="19">
        <f>INDEX([1]!roteiros[Previsão de entrega],MATCH(Vendas[[#This Row],[Pedido]],[1]!roteiros[Pedido],0))</f>
        <v>45639</v>
      </c>
      <c r="AC246" s="19">
        <f>INDEX([1]!Finan[Vencimento - Vencimento orig],MATCH(Vendas[[#This Row],[Pedido]],[1]!Finan[Pedido],0))</f>
        <v>45930</v>
      </c>
      <c r="AD246" s="7" t="s">
        <v>55</v>
      </c>
      <c r="AE246" s="7"/>
    </row>
    <row r="247" spans="1:31" hidden="1" x14ac:dyDescent="0.3">
      <c r="A247" s="23" t="s">
        <v>75</v>
      </c>
      <c r="B247" s="23" t="s">
        <v>367</v>
      </c>
      <c r="C247" t="s">
        <v>368</v>
      </c>
      <c r="D247" t="s">
        <v>78</v>
      </c>
      <c r="E247" t="s">
        <v>96</v>
      </c>
      <c r="F247" t="s">
        <v>40</v>
      </c>
      <c r="G247" s="16" t="s">
        <v>169</v>
      </c>
      <c r="H247" s="24">
        <v>321</v>
      </c>
      <c r="I247" t="s">
        <v>42</v>
      </c>
      <c r="J247" s="23" t="s">
        <v>60</v>
      </c>
      <c r="K247" t="s">
        <v>44</v>
      </c>
      <c r="L247" s="23" t="s">
        <v>70</v>
      </c>
      <c r="M247" t="s">
        <v>46</v>
      </c>
      <c r="N247" t="s">
        <v>47</v>
      </c>
      <c r="O247" s="24">
        <v>1</v>
      </c>
      <c r="P247" s="23" t="s">
        <v>48</v>
      </c>
      <c r="Q247" s="23">
        <f>IF(Vendas[[#This Row],[Unid.]]="BG 5 M",Vendas[[#This Row],[Qtde. ]]*25,IF(Vendas[[#This Row],[Unid.]]="BG2,5M",Vendas[[#This Row],[Qtde. ]]*12.5,Vendas[[#This Row],[Qtde. ]]))</f>
        <v>25</v>
      </c>
      <c r="R247" s="23" t="s">
        <v>49</v>
      </c>
      <c r="S247" s="23" t="s">
        <v>50</v>
      </c>
      <c r="T247" s="3">
        <v>12250</v>
      </c>
      <c r="U247" s="3">
        <v>12250</v>
      </c>
      <c r="V247" s="25">
        <v>12250</v>
      </c>
      <c r="W247" s="23" t="s">
        <v>62</v>
      </c>
      <c r="X247" t="s">
        <v>63</v>
      </c>
      <c r="Z247" t="s">
        <v>53</v>
      </c>
      <c r="AA247" s="16" t="s">
        <v>86</v>
      </c>
      <c r="AB247" s="26">
        <v>45636</v>
      </c>
      <c r="AC247" s="26">
        <v>45930</v>
      </c>
      <c r="AD247" s="23" t="s">
        <v>55</v>
      </c>
      <c r="AE247" s="23"/>
    </row>
    <row r="248" spans="1:31" hidden="1" x14ac:dyDescent="0.3">
      <c r="A248" s="23" t="s">
        <v>75</v>
      </c>
      <c r="B248" s="23" t="s">
        <v>367</v>
      </c>
      <c r="C248" t="s">
        <v>368</v>
      </c>
      <c r="D248" t="s">
        <v>78</v>
      </c>
      <c r="E248" t="s">
        <v>96</v>
      </c>
      <c r="F248" t="s">
        <v>40</v>
      </c>
      <c r="G248" s="16" t="s">
        <v>169</v>
      </c>
      <c r="H248" s="24">
        <v>321</v>
      </c>
      <c r="I248" t="s">
        <v>42</v>
      </c>
      <c r="J248" s="23" t="s">
        <v>60</v>
      </c>
      <c r="K248" t="s">
        <v>44</v>
      </c>
      <c r="L248" s="23" t="s">
        <v>70</v>
      </c>
      <c r="M248" t="s">
        <v>46</v>
      </c>
      <c r="N248" t="s">
        <v>47</v>
      </c>
      <c r="O248" s="24">
        <v>21</v>
      </c>
      <c r="P248" s="23" t="s">
        <v>20</v>
      </c>
      <c r="Q248" s="23">
        <f>IF(Vendas[[#This Row],[Unid.]]="BG 5 M",Vendas[[#This Row],[Qtde. ]]*25,IF(Vendas[[#This Row],[Unid.]]="BG2,5M",Vendas[[#This Row],[Qtde. ]]*12.5,Vendas[[#This Row],[Qtde. ]]))</f>
        <v>21</v>
      </c>
      <c r="R248" s="23" t="s">
        <v>49</v>
      </c>
      <c r="S248" s="23" t="s">
        <v>50</v>
      </c>
      <c r="T248" s="3">
        <v>490</v>
      </c>
      <c r="U248" s="3">
        <v>490</v>
      </c>
      <c r="V248" s="25">
        <v>10290</v>
      </c>
      <c r="W248" s="23" t="s">
        <v>62</v>
      </c>
      <c r="X248" t="s">
        <v>63</v>
      </c>
      <c r="Z248" t="s">
        <v>53</v>
      </c>
      <c r="AA248" s="16" t="s">
        <v>86</v>
      </c>
      <c r="AB248" s="26">
        <v>45636</v>
      </c>
      <c r="AC248" s="26">
        <v>45930</v>
      </c>
      <c r="AD248" s="23" t="s">
        <v>55</v>
      </c>
      <c r="AE248" s="23"/>
    </row>
    <row r="249" spans="1:31" hidden="1" x14ac:dyDescent="0.3">
      <c r="A249" s="6" t="s">
        <v>35</v>
      </c>
      <c r="B249" s="6" t="s">
        <v>369</v>
      </c>
      <c r="C249" t="s">
        <v>370</v>
      </c>
      <c r="D249" t="s">
        <v>38</v>
      </c>
      <c r="E249" t="s">
        <v>120</v>
      </c>
      <c r="F249" t="s">
        <v>40</v>
      </c>
      <c r="G249" s="16" t="s">
        <v>217</v>
      </c>
      <c r="H249" s="20">
        <v>204</v>
      </c>
      <c r="I249" t="s">
        <v>127</v>
      </c>
      <c r="J249" s="6" t="s">
        <v>60</v>
      </c>
      <c r="K249" t="s">
        <v>44</v>
      </c>
      <c r="L249" s="6" t="s">
        <v>70</v>
      </c>
      <c r="M249" t="s">
        <v>46</v>
      </c>
      <c r="N249" t="s">
        <v>47</v>
      </c>
      <c r="O249" s="20">
        <v>1</v>
      </c>
      <c r="P249" s="6" t="s">
        <v>48</v>
      </c>
      <c r="Q249" s="6">
        <f>IF(Vendas[[#This Row],[Unid.]]="BG 5 M",Vendas[[#This Row],[Qtde. ]]*25,IF(Vendas[[#This Row],[Unid.]]="BG2,5M",Vendas[[#This Row],[Qtde. ]]*12.5,Vendas[[#This Row],[Qtde. ]]))</f>
        <v>25</v>
      </c>
      <c r="R249" s="6" t="s">
        <v>49</v>
      </c>
      <c r="S249" s="6" t="s">
        <v>50</v>
      </c>
      <c r="T249" s="3">
        <v>11375</v>
      </c>
      <c r="U249" s="3">
        <v>11375</v>
      </c>
      <c r="V249" s="21">
        <v>11375</v>
      </c>
      <c r="W249" s="6" t="s">
        <v>122</v>
      </c>
      <c r="X249" t="s">
        <v>63</v>
      </c>
      <c r="Z249" t="s">
        <v>64</v>
      </c>
      <c r="AA249" s="16" t="s">
        <v>166</v>
      </c>
      <c r="AB249" s="22">
        <f>INDEX([1]!roteiros[Previsão de entrega],MATCH(Vendas[[#This Row],[Pedido]],[1]!roteiros[Pedido],0))</f>
        <v>45636</v>
      </c>
      <c r="AC249" s="22">
        <f>INDEX([1]!Finan[Vencimento - Vencimento orig],MATCH(Vendas[[#This Row],[Pedido]],[1]!Finan[Pedido],0))</f>
        <v>45627</v>
      </c>
      <c r="AD249" s="6" t="s">
        <v>55</v>
      </c>
      <c r="AE249" s="6"/>
    </row>
    <row r="250" spans="1:31" hidden="1" x14ac:dyDescent="0.3">
      <c r="A250" s="6" t="s">
        <v>35</v>
      </c>
      <c r="B250" s="6" t="s">
        <v>369</v>
      </c>
      <c r="C250" t="s">
        <v>370</v>
      </c>
      <c r="D250" t="s">
        <v>38</v>
      </c>
      <c r="E250" t="s">
        <v>120</v>
      </c>
      <c r="F250" t="s">
        <v>40</v>
      </c>
      <c r="G250" s="16" t="s">
        <v>217</v>
      </c>
      <c r="H250" s="20">
        <v>204</v>
      </c>
      <c r="I250" t="s">
        <v>127</v>
      </c>
      <c r="J250" s="6" t="s">
        <v>60</v>
      </c>
      <c r="K250" t="s">
        <v>44</v>
      </c>
      <c r="L250" s="6" t="s">
        <v>61</v>
      </c>
      <c r="M250" t="s">
        <v>46</v>
      </c>
      <c r="N250" t="s">
        <v>47</v>
      </c>
      <c r="O250" s="20">
        <v>2</v>
      </c>
      <c r="P250" s="6" t="s">
        <v>48</v>
      </c>
      <c r="Q250" s="6">
        <f>IF(Vendas[[#This Row],[Unid.]]="BG 5 M",Vendas[[#This Row],[Qtde. ]]*25,IF(Vendas[[#This Row],[Unid.]]="BG2,5M",Vendas[[#This Row],[Qtde. ]]*12.5,Vendas[[#This Row],[Qtde. ]]))</f>
        <v>50</v>
      </c>
      <c r="R250" s="6" t="s">
        <v>49</v>
      </c>
      <c r="S250" s="6" t="s">
        <v>50</v>
      </c>
      <c r="T250" s="3">
        <v>12375</v>
      </c>
      <c r="U250" s="3">
        <v>12375</v>
      </c>
      <c r="V250" s="21">
        <v>24750</v>
      </c>
      <c r="W250" s="6" t="s">
        <v>122</v>
      </c>
      <c r="X250" t="s">
        <v>63</v>
      </c>
      <c r="Z250" t="s">
        <v>64</v>
      </c>
      <c r="AA250" s="16" t="s">
        <v>166</v>
      </c>
      <c r="AB250" s="22">
        <f>INDEX([1]!roteiros[Previsão de entrega],MATCH(Vendas[[#This Row],[Pedido]],[1]!roteiros[Pedido],0))</f>
        <v>45636</v>
      </c>
      <c r="AC250" s="22">
        <f>INDEX([1]!Finan[Vencimento - Vencimento orig],MATCH(Vendas[[#This Row],[Pedido]],[1]!Finan[Pedido],0))</f>
        <v>45627</v>
      </c>
      <c r="AD250" s="6" t="s">
        <v>55</v>
      </c>
      <c r="AE250" s="6"/>
    </row>
    <row r="251" spans="1:31" hidden="1" x14ac:dyDescent="0.3">
      <c r="A251" s="6" t="s">
        <v>35</v>
      </c>
      <c r="B251" s="6" t="s">
        <v>369</v>
      </c>
      <c r="C251" t="s">
        <v>370</v>
      </c>
      <c r="D251" t="s">
        <v>38</v>
      </c>
      <c r="E251" t="s">
        <v>120</v>
      </c>
      <c r="F251" t="s">
        <v>40</v>
      </c>
      <c r="G251" s="16" t="s">
        <v>41</v>
      </c>
      <c r="H251" s="20">
        <v>223</v>
      </c>
      <c r="I251" t="s">
        <v>42</v>
      </c>
      <c r="J251" s="6" t="s">
        <v>60</v>
      </c>
      <c r="K251" t="s">
        <v>44</v>
      </c>
      <c r="L251" s="6" t="s">
        <v>45</v>
      </c>
      <c r="M251" t="s">
        <v>46</v>
      </c>
      <c r="N251" t="s">
        <v>47</v>
      </c>
      <c r="O251" s="20">
        <v>3</v>
      </c>
      <c r="P251" s="6" t="s">
        <v>48</v>
      </c>
      <c r="Q251" s="6">
        <f>IF(Vendas[[#This Row],[Unid.]]="BG 5 M",Vendas[[#This Row],[Qtde. ]]*25,IF(Vendas[[#This Row],[Unid.]]="BG2,5M",Vendas[[#This Row],[Qtde. ]]*12.5,Vendas[[#This Row],[Qtde. ]]))</f>
        <v>75</v>
      </c>
      <c r="R251" s="6" t="s">
        <v>49</v>
      </c>
      <c r="S251" s="6" t="s">
        <v>50</v>
      </c>
      <c r="T251" s="3">
        <v>13750</v>
      </c>
      <c r="U251" s="3">
        <v>13750</v>
      </c>
      <c r="V251" s="21">
        <v>41250</v>
      </c>
      <c r="W251" s="6" t="s">
        <v>122</v>
      </c>
      <c r="X251" t="s">
        <v>63</v>
      </c>
      <c r="Z251" t="s">
        <v>64</v>
      </c>
      <c r="AA251" s="16" t="s">
        <v>371</v>
      </c>
      <c r="AB251" s="22">
        <f>INDEX([1]!roteiros[Previsão de entrega],MATCH(Vendas[[#This Row],[Pedido]],[1]!roteiros[Pedido],0))</f>
        <v>45636</v>
      </c>
      <c r="AC251" s="22">
        <f>INDEX([1]!Finan[Vencimento - Vencimento orig],MATCH(Vendas[[#This Row],[Pedido]],[1]!Finan[Pedido],0))</f>
        <v>45627</v>
      </c>
      <c r="AD251" s="6" t="s">
        <v>55</v>
      </c>
      <c r="AE251" s="6"/>
    </row>
    <row r="252" spans="1:31" hidden="1" x14ac:dyDescent="0.3">
      <c r="A252" s="6" t="s">
        <v>35</v>
      </c>
      <c r="B252" s="6" t="s">
        <v>372</v>
      </c>
      <c r="C252" t="s">
        <v>373</v>
      </c>
      <c r="D252" t="s">
        <v>229</v>
      </c>
      <c r="E252" t="s">
        <v>91</v>
      </c>
      <c r="F252" t="s">
        <v>40</v>
      </c>
      <c r="G252" s="16" t="s">
        <v>173</v>
      </c>
      <c r="H252" s="20">
        <v>712</v>
      </c>
      <c r="I252" t="s">
        <v>42</v>
      </c>
      <c r="J252" s="6" t="s">
        <v>60</v>
      </c>
      <c r="K252" t="s">
        <v>44</v>
      </c>
      <c r="L252" s="6" t="s">
        <v>61</v>
      </c>
      <c r="M252" t="s">
        <v>46</v>
      </c>
      <c r="N252" t="s">
        <v>47</v>
      </c>
      <c r="O252" s="20">
        <v>2</v>
      </c>
      <c r="P252" s="6" t="s">
        <v>48</v>
      </c>
      <c r="Q252" s="6">
        <f>IF(Vendas[[#This Row],[Unid.]]="BG 5 M",Vendas[[#This Row],[Qtde. ]]*25,IF(Vendas[[#This Row],[Unid.]]="BG2,5M",Vendas[[#This Row],[Qtde. ]]*12.5,Vendas[[#This Row],[Qtde. ]]))</f>
        <v>50</v>
      </c>
      <c r="R252" s="6" t="s">
        <v>49</v>
      </c>
      <c r="S252" s="6" t="s">
        <v>50</v>
      </c>
      <c r="T252" s="3">
        <v>11750</v>
      </c>
      <c r="U252" s="3">
        <v>11750</v>
      </c>
      <c r="V252" s="21">
        <v>23500</v>
      </c>
      <c r="W252" s="6" t="s">
        <v>51</v>
      </c>
      <c r="X252" t="s">
        <v>63</v>
      </c>
      <c r="Z252" t="s">
        <v>64</v>
      </c>
      <c r="AA252" s="16" t="s">
        <v>186</v>
      </c>
      <c r="AB252" s="22">
        <f>INDEX([1]!roteiros[Previsão de entrega],MATCH(Vendas[[#This Row],[Pedido]],[1]!roteiros[Pedido],0))</f>
        <v>45660</v>
      </c>
      <c r="AC252" s="22">
        <f>INDEX([1]!Finan[Vencimento - Vencimento orig],MATCH(Vendas[[#This Row],[Pedido]],[1]!Finan[Pedido],0))</f>
        <v>45628</v>
      </c>
      <c r="AD252" s="6" t="s">
        <v>72</v>
      </c>
      <c r="AE252" s="6"/>
    </row>
    <row r="253" spans="1:31" hidden="1" x14ac:dyDescent="0.3">
      <c r="A253" s="6" t="s">
        <v>35</v>
      </c>
      <c r="B253" s="6" t="s">
        <v>374</v>
      </c>
      <c r="C253" t="s">
        <v>375</v>
      </c>
      <c r="D253" t="s">
        <v>125</v>
      </c>
      <c r="E253" t="s">
        <v>221</v>
      </c>
      <c r="F253" t="s">
        <v>40</v>
      </c>
      <c r="G253" s="16" t="s">
        <v>165</v>
      </c>
      <c r="H253" s="20">
        <v>215</v>
      </c>
      <c r="I253" t="s">
        <v>42</v>
      </c>
      <c r="J253" s="6" t="s">
        <v>60</v>
      </c>
      <c r="K253" t="s">
        <v>44</v>
      </c>
      <c r="L253" s="6" t="s">
        <v>114</v>
      </c>
      <c r="M253" t="s">
        <v>46</v>
      </c>
      <c r="N253" t="s">
        <v>47</v>
      </c>
      <c r="O253" s="20">
        <v>2</v>
      </c>
      <c r="P253" s="6" t="s">
        <v>48</v>
      </c>
      <c r="Q253" s="6">
        <f>IF(Vendas[[#This Row],[Unid.]]="BG 5 M",Vendas[[#This Row],[Qtde. ]]*25,IF(Vendas[[#This Row],[Unid.]]="BG2,5M",Vendas[[#This Row],[Qtde. ]]*12.5,Vendas[[#This Row],[Qtde. ]]))</f>
        <v>50</v>
      </c>
      <c r="R253" s="6" t="s">
        <v>49</v>
      </c>
      <c r="S253" s="6" t="s">
        <v>50</v>
      </c>
      <c r="T253" s="3">
        <v>10250</v>
      </c>
      <c r="U253" s="3">
        <v>10250</v>
      </c>
      <c r="V253" s="21">
        <v>20500</v>
      </c>
      <c r="W253" s="6" t="s">
        <v>122</v>
      </c>
      <c r="X253" t="s">
        <v>63</v>
      </c>
      <c r="Z253" t="s">
        <v>64</v>
      </c>
      <c r="AA253" s="16" t="s">
        <v>376</v>
      </c>
      <c r="AB253" s="22">
        <f>INDEX([1]!roteiros[Previsão de entrega],MATCH(Vendas[[#This Row],[Pedido]],[1]!roteiros[Pedido],0))</f>
        <v>45636</v>
      </c>
      <c r="AC253" s="22">
        <f>INDEX([1]!Finan[Vencimento - Vencimento orig],MATCH(Vendas[[#This Row],[Pedido]],[1]!Finan[Pedido],0))</f>
        <v>45627</v>
      </c>
      <c r="AD253" s="6" t="s">
        <v>55</v>
      </c>
      <c r="AE253" s="6"/>
    </row>
    <row r="254" spans="1:31" hidden="1" x14ac:dyDescent="0.3">
      <c r="A254" s="6" t="s">
        <v>35</v>
      </c>
      <c r="B254" s="6" t="s">
        <v>374</v>
      </c>
      <c r="C254" t="s">
        <v>375</v>
      </c>
      <c r="D254" t="s">
        <v>125</v>
      </c>
      <c r="E254" t="s">
        <v>221</v>
      </c>
      <c r="F254" t="s">
        <v>40</v>
      </c>
      <c r="G254" s="16" t="s">
        <v>165</v>
      </c>
      <c r="H254" s="20">
        <v>215</v>
      </c>
      <c r="I254" t="s">
        <v>42</v>
      </c>
      <c r="J254" s="6" t="s">
        <v>60</v>
      </c>
      <c r="K254" t="s">
        <v>44</v>
      </c>
      <c r="L254" s="6" t="s">
        <v>114</v>
      </c>
      <c r="M254" t="s">
        <v>46</v>
      </c>
      <c r="N254" t="s">
        <v>47</v>
      </c>
      <c r="O254" s="20">
        <v>23</v>
      </c>
      <c r="P254" s="6" t="s">
        <v>20</v>
      </c>
      <c r="Q254" s="6">
        <f>IF(Vendas[[#This Row],[Unid.]]="BG 5 M",Vendas[[#This Row],[Qtde. ]]*25,IF(Vendas[[#This Row],[Unid.]]="BG2,5M",Vendas[[#This Row],[Qtde. ]]*12.5,Vendas[[#This Row],[Qtde. ]]))</f>
        <v>23</v>
      </c>
      <c r="R254" s="6" t="s">
        <v>49</v>
      </c>
      <c r="S254" s="6" t="s">
        <v>50</v>
      </c>
      <c r="T254" s="3">
        <v>410</v>
      </c>
      <c r="U254" s="3">
        <v>410</v>
      </c>
      <c r="V254" s="21">
        <v>9430</v>
      </c>
      <c r="W254" s="6" t="s">
        <v>122</v>
      </c>
      <c r="X254" t="s">
        <v>63</v>
      </c>
      <c r="Z254" t="s">
        <v>64</v>
      </c>
      <c r="AA254" s="16" t="s">
        <v>376</v>
      </c>
      <c r="AB254" s="22">
        <f>INDEX([1]!roteiros[Previsão de entrega],MATCH(Vendas[[#This Row],[Pedido]],[1]!roteiros[Pedido],0))</f>
        <v>45636</v>
      </c>
      <c r="AC254" s="22">
        <f>INDEX([1]!Finan[Vencimento - Vencimento orig],MATCH(Vendas[[#This Row],[Pedido]],[1]!Finan[Pedido],0))</f>
        <v>45627</v>
      </c>
      <c r="AD254" s="6" t="s">
        <v>55</v>
      </c>
      <c r="AE254" s="6"/>
    </row>
    <row r="255" spans="1:31" hidden="1" x14ac:dyDescent="0.3">
      <c r="A255" s="27" t="s">
        <v>35</v>
      </c>
      <c r="B255" s="27" t="s">
        <v>377</v>
      </c>
      <c r="C255" t="s">
        <v>378</v>
      </c>
      <c r="D255" t="s">
        <v>229</v>
      </c>
      <c r="E255" t="s">
        <v>58</v>
      </c>
      <c r="F255" t="s">
        <v>40</v>
      </c>
      <c r="G255" s="16" t="s">
        <v>379</v>
      </c>
      <c r="H255" s="28">
        <v>201</v>
      </c>
      <c r="I255" t="s">
        <v>42</v>
      </c>
      <c r="J255" s="27" t="s">
        <v>60</v>
      </c>
      <c r="K255" t="s">
        <v>44</v>
      </c>
      <c r="L255" s="27" t="s">
        <v>88</v>
      </c>
      <c r="M255" t="s">
        <v>46</v>
      </c>
      <c r="N255" t="s">
        <v>47</v>
      </c>
      <c r="O255" s="28">
        <v>8</v>
      </c>
      <c r="P255" s="27" t="s">
        <v>48</v>
      </c>
      <c r="Q255" s="27">
        <f>IF(Vendas[[#This Row],[Unid.]]="BG 5 M",Vendas[[#This Row],[Qtde. ]]*25,IF(Vendas[[#This Row],[Unid.]]="BG2,5M",Vendas[[#This Row],[Qtde. ]]*12.5,Vendas[[#This Row],[Qtde. ]]))</f>
        <v>200</v>
      </c>
      <c r="R255" s="27" t="s">
        <v>49</v>
      </c>
      <c r="S255" s="27" t="s">
        <v>50</v>
      </c>
      <c r="T255" s="3">
        <v>10750</v>
      </c>
      <c r="U255" s="3">
        <v>10750</v>
      </c>
      <c r="V255" s="29">
        <v>86000</v>
      </c>
      <c r="W255" s="27" t="s">
        <v>122</v>
      </c>
      <c r="X255" t="s">
        <v>63</v>
      </c>
      <c r="Z255" t="s">
        <v>53</v>
      </c>
      <c r="AA255" s="16" t="s">
        <v>86</v>
      </c>
      <c r="AB255" s="30">
        <v>45631</v>
      </c>
      <c r="AC255" s="30">
        <f>INDEX([1]!Finan[Vencimento - Vencimento orig],MATCH(Vendas[[#This Row],[Pedido]],[1]!Finan[Pedido],0))</f>
        <v>45899</v>
      </c>
      <c r="AD255" s="27" t="s">
        <v>55</v>
      </c>
      <c r="AE255" s="27" t="s">
        <v>380</v>
      </c>
    </row>
    <row r="256" spans="1:31" hidden="1" x14ac:dyDescent="0.3">
      <c r="A256" s="27" t="s">
        <v>35</v>
      </c>
      <c r="B256" s="27" t="s">
        <v>377</v>
      </c>
      <c r="C256" t="s">
        <v>378</v>
      </c>
      <c r="D256" t="s">
        <v>229</v>
      </c>
      <c r="E256" t="s">
        <v>58</v>
      </c>
      <c r="F256" t="s">
        <v>40</v>
      </c>
      <c r="G256" s="16" t="s">
        <v>379</v>
      </c>
      <c r="H256" s="28">
        <v>201</v>
      </c>
      <c r="I256" t="s">
        <v>42</v>
      </c>
      <c r="J256" s="27" t="s">
        <v>60</v>
      </c>
      <c r="K256" t="s">
        <v>44</v>
      </c>
      <c r="L256" s="27" t="s">
        <v>114</v>
      </c>
      <c r="M256" t="s">
        <v>46</v>
      </c>
      <c r="N256" t="s">
        <v>47</v>
      </c>
      <c r="O256" s="28">
        <v>8</v>
      </c>
      <c r="P256" s="27" t="s">
        <v>48</v>
      </c>
      <c r="Q256" s="27">
        <f>IF(Vendas[[#This Row],[Unid.]]="BG 5 M",Vendas[[#This Row],[Qtde. ]]*25,IF(Vendas[[#This Row],[Unid.]]="BG2,5M",Vendas[[#This Row],[Qtde. ]]*12.5,Vendas[[#This Row],[Qtde. ]]))</f>
        <v>200</v>
      </c>
      <c r="R256" s="27" t="s">
        <v>49</v>
      </c>
      <c r="S256" s="27" t="s">
        <v>50</v>
      </c>
      <c r="T256" s="3">
        <v>12100</v>
      </c>
      <c r="U256" s="3">
        <v>12100</v>
      </c>
      <c r="V256" s="29">
        <v>96800</v>
      </c>
      <c r="W256" s="27" t="s">
        <v>122</v>
      </c>
      <c r="X256" t="s">
        <v>63</v>
      </c>
      <c r="Z256" t="s">
        <v>53</v>
      </c>
      <c r="AA256" s="16" t="s">
        <v>86</v>
      </c>
      <c r="AB256" s="30">
        <v>45631</v>
      </c>
      <c r="AC256" s="30">
        <f>INDEX([1]!Finan[Vencimento - Vencimento orig],MATCH(Vendas[[#This Row],[Pedido]],[1]!Finan[Pedido],0))</f>
        <v>45899</v>
      </c>
      <c r="AD256" s="27" t="s">
        <v>55</v>
      </c>
      <c r="AE256" s="27" t="s">
        <v>380</v>
      </c>
    </row>
    <row r="257" spans="1:31" hidden="1" x14ac:dyDescent="0.3">
      <c r="A257" s="27" t="s">
        <v>35</v>
      </c>
      <c r="B257" s="27" t="s">
        <v>377</v>
      </c>
      <c r="C257" t="s">
        <v>378</v>
      </c>
      <c r="D257" t="s">
        <v>229</v>
      </c>
      <c r="E257" t="s">
        <v>58</v>
      </c>
      <c r="F257" t="s">
        <v>40</v>
      </c>
      <c r="G257" s="16" t="s">
        <v>379</v>
      </c>
      <c r="H257" s="28">
        <v>201</v>
      </c>
      <c r="I257" t="s">
        <v>42</v>
      </c>
      <c r="J257" s="27" t="s">
        <v>60</v>
      </c>
      <c r="K257" t="s">
        <v>44</v>
      </c>
      <c r="L257" s="27" t="s">
        <v>70</v>
      </c>
      <c r="M257" t="s">
        <v>46</v>
      </c>
      <c r="N257" t="s">
        <v>47</v>
      </c>
      <c r="O257" s="28">
        <v>12</v>
      </c>
      <c r="P257" s="27" t="s">
        <v>48</v>
      </c>
      <c r="Q257" s="27">
        <f>IF(Vendas[[#This Row],[Unid.]]="BG 5 M",Vendas[[#This Row],[Qtde. ]]*25,IF(Vendas[[#This Row],[Unid.]]="BG2,5M",Vendas[[#This Row],[Qtde. ]]*12.5,Vendas[[#This Row],[Qtde. ]]))</f>
        <v>300</v>
      </c>
      <c r="R257" s="27" t="s">
        <v>49</v>
      </c>
      <c r="S257" s="27" t="s">
        <v>50</v>
      </c>
      <c r="T257" s="3">
        <v>12450</v>
      </c>
      <c r="U257" s="3">
        <v>12450</v>
      </c>
      <c r="V257" s="29">
        <v>149400</v>
      </c>
      <c r="W257" s="27" t="s">
        <v>122</v>
      </c>
      <c r="X257" t="s">
        <v>63</v>
      </c>
      <c r="Z257" t="s">
        <v>53</v>
      </c>
      <c r="AA257" s="16" t="s">
        <v>86</v>
      </c>
      <c r="AB257" s="30">
        <v>45631</v>
      </c>
      <c r="AC257" s="30">
        <f>INDEX([1]!Finan[Vencimento - Vencimento orig],MATCH(Vendas[[#This Row],[Pedido]],[1]!Finan[Pedido],0))</f>
        <v>45899</v>
      </c>
      <c r="AD257" s="27" t="s">
        <v>55</v>
      </c>
      <c r="AE257" s="27" t="s">
        <v>380</v>
      </c>
    </row>
    <row r="258" spans="1:31" hidden="1" x14ac:dyDescent="0.3">
      <c r="A258" s="27" t="s">
        <v>35</v>
      </c>
      <c r="B258" s="27" t="s">
        <v>377</v>
      </c>
      <c r="C258" t="s">
        <v>378</v>
      </c>
      <c r="D258" t="s">
        <v>229</v>
      </c>
      <c r="E258" t="s">
        <v>58</v>
      </c>
      <c r="F258" t="s">
        <v>40</v>
      </c>
      <c r="G258" s="16" t="s">
        <v>379</v>
      </c>
      <c r="H258" s="28">
        <v>201</v>
      </c>
      <c r="I258" t="s">
        <v>42</v>
      </c>
      <c r="J258" s="27" t="s">
        <v>60</v>
      </c>
      <c r="K258" t="s">
        <v>44</v>
      </c>
      <c r="L258" s="27" t="s">
        <v>61</v>
      </c>
      <c r="M258" t="s">
        <v>46</v>
      </c>
      <c r="N258" t="s">
        <v>47</v>
      </c>
      <c r="O258" s="28">
        <v>4</v>
      </c>
      <c r="P258" s="27" t="s">
        <v>48</v>
      </c>
      <c r="Q258" s="27">
        <f>IF(Vendas[[#This Row],[Unid.]]="BG 5 M",Vendas[[#This Row],[Qtde. ]]*25,IF(Vendas[[#This Row],[Unid.]]="BG2,5M",Vendas[[#This Row],[Qtde. ]]*12.5,Vendas[[#This Row],[Qtde. ]]))</f>
        <v>100</v>
      </c>
      <c r="R258" s="27" t="s">
        <v>49</v>
      </c>
      <c r="S258" s="27" t="s">
        <v>50</v>
      </c>
      <c r="T258" s="3">
        <v>13500</v>
      </c>
      <c r="U258" s="3">
        <v>13500</v>
      </c>
      <c r="V258" s="29">
        <v>54000</v>
      </c>
      <c r="W258" s="27" t="s">
        <v>122</v>
      </c>
      <c r="X258" t="s">
        <v>63</v>
      </c>
      <c r="Z258" t="s">
        <v>53</v>
      </c>
      <c r="AA258" s="16" t="s">
        <v>86</v>
      </c>
      <c r="AB258" s="30">
        <v>45631</v>
      </c>
      <c r="AC258" s="30">
        <f>INDEX([1]!Finan[Vencimento - Vencimento orig],MATCH(Vendas[[#This Row],[Pedido]],[1]!Finan[Pedido],0))</f>
        <v>45899</v>
      </c>
      <c r="AD258" s="27" t="s">
        <v>55</v>
      </c>
      <c r="AE258" s="27" t="s">
        <v>380</v>
      </c>
    </row>
    <row r="259" spans="1:31" hidden="1" x14ac:dyDescent="0.3">
      <c r="A259" s="6" t="s">
        <v>35</v>
      </c>
      <c r="B259" s="6" t="s">
        <v>381</v>
      </c>
      <c r="C259" t="s">
        <v>382</v>
      </c>
      <c r="D259" t="s">
        <v>38</v>
      </c>
      <c r="E259" t="s">
        <v>120</v>
      </c>
      <c r="F259" t="s">
        <v>40</v>
      </c>
      <c r="G259" s="16" t="s">
        <v>217</v>
      </c>
      <c r="H259" s="20">
        <v>202</v>
      </c>
      <c r="I259" t="s">
        <v>127</v>
      </c>
      <c r="J259" s="6" t="s">
        <v>83</v>
      </c>
      <c r="K259" t="s">
        <v>44</v>
      </c>
      <c r="L259" s="6" t="s">
        <v>45</v>
      </c>
      <c r="M259" t="s">
        <v>46</v>
      </c>
      <c r="N259" t="s">
        <v>47</v>
      </c>
      <c r="O259" s="20">
        <v>5</v>
      </c>
      <c r="P259" s="6" t="s">
        <v>48</v>
      </c>
      <c r="Q259" s="6">
        <f>IF(Vendas[[#This Row],[Unid.]]="BG 5 M",Vendas[[#This Row],[Qtde. ]]*25,IF(Vendas[[#This Row],[Unid.]]="BG2,5M",Vendas[[#This Row],[Qtde. ]]*12.5,Vendas[[#This Row],[Qtde. ]]))</f>
        <v>125</v>
      </c>
      <c r="R259" s="6" t="s">
        <v>49</v>
      </c>
      <c r="S259" s="6" t="s">
        <v>50</v>
      </c>
      <c r="T259" s="3">
        <v>13750</v>
      </c>
      <c r="U259" s="3">
        <v>13750</v>
      </c>
      <c r="V259" s="21">
        <v>68750</v>
      </c>
      <c r="W259" s="6" t="s">
        <v>122</v>
      </c>
      <c r="X259" t="s">
        <v>108</v>
      </c>
      <c r="Z259" t="s">
        <v>64</v>
      </c>
      <c r="AA259" s="16" t="s">
        <v>86</v>
      </c>
      <c r="AB259" s="22">
        <f>INDEX([1]!roteiros[Previsão de entrega],MATCH(Vendas[[#This Row],[Pedido]],[1]!roteiros[Pedido],0))</f>
        <v>45636</v>
      </c>
      <c r="AC259" s="22">
        <f>INDEX([1]!Finan[Vencimento - Vencimento orig],MATCH(Vendas[[#This Row],[Pedido]],[1]!Finan[Pedido],0))</f>
        <v>45708</v>
      </c>
      <c r="AD259" s="6" t="s">
        <v>55</v>
      </c>
      <c r="AE259" s="6"/>
    </row>
    <row r="260" spans="1:31" hidden="1" x14ac:dyDescent="0.3">
      <c r="A260" s="6" t="s">
        <v>35</v>
      </c>
      <c r="B260" s="6" t="s">
        <v>381</v>
      </c>
      <c r="C260" t="s">
        <v>382</v>
      </c>
      <c r="D260" t="s">
        <v>38</v>
      </c>
      <c r="E260" t="s">
        <v>120</v>
      </c>
      <c r="F260" t="s">
        <v>40</v>
      </c>
      <c r="G260" s="16" t="s">
        <v>217</v>
      </c>
      <c r="H260" s="20">
        <v>202</v>
      </c>
      <c r="I260" t="s">
        <v>127</v>
      </c>
      <c r="J260" s="6" t="s">
        <v>83</v>
      </c>
      <c r="K260" t="s">
        <v>44</v>
      </c>
      <c r="L260" s="6" t="s">
        <v>61</v>
      </c>
      <c r="M260" t="s">
        <v>46</v>
      </c>
      <c r="N260" t="s">
        <v>47</v>
      </c>
      <c r="O260" s="20">
        <v>4</v>
      </c>
      <c r="P260" s="6" t="s">
        <v>48</v>
      </c>
      <c r="Q260" s="6">
        <f>IF(Vendas[[#This Row],[Unid.]]="BG 5 M",Vendas[[#This Row],[Qtde. ]]*25,IF(Vendas[[#This Row],[Unid.]]="BG2,5M",Vendas[[#This Row],[Qtde. ]]*12.5,Vendas[[#This Row],[Qtde. ]]))</f>
        <v>100</v>
      </c>
      <c r="R260" s="6" t="s">
        <v>49</v>
      </c>
      <c r="S260" s="6" t="s">
        <v>50</v>
      </c>
      <c r="T260" s="3">
        <v>11500</v>
      </c>
      <c r="U260" s="3">
        <v>11500</v>
      </c>
      <c r="V260" s="21">
        <v>46000</v>
      </c>
      <c r="W260" s="6" t="s">
        <v>122</v>
      </c>
      <c r="X260" t="s">
        <v>108</v>
      </c>
      <c r="Z260" t="s">
        <v>64</v>
      </c>
      <c r="AA260" s="16" t="s">
        <v>86</v>
      </c>
      <c r="AB260" s="22">
        <f>INDEX([1]!roteiros[Previsão de entrega],MATCH(Vendas[[#This Row],[Pedido]],[1]!roteiros[Pedido],0))</f>
        <v>45636</v>
      </c>
      <c r="AC260" s="22">
        <f>INDEX([1]!Finan[Vencimento - Vencimento orig],MATCH(Vendas[[#This Row],[Pedido]],[1]!Finan[Pedido],0))</f>
        <v>45708</v>
      </c>
      <c r="AD260" s="6" t="s">
        <v>55</v>
      </c>
      <c r="AE260" s="6"/>
    </row>
    <row r="261" spans="1:31" hidden="1" x14ac:dyDescent="0.3">
      <c r="A261" s="7" t="s">
        <v>35</v>
      </c>
      <c r="B261" s="7" t="s">
        <v>383</v>
      </c>
      <c r="C261" t="s">
        <v>384</v>
      </c>
      <c r="D261" t="s">
        <v>78</v>
      </c>
      <c r="E261" t="s">
        <v>91</v>
      </c>
      <c r="F261" t="s">
        <v>40</v>
      </c>
      <c r="G261" s="16" t="s">
        <v>230</v>
      </c>
      <c r="H261" s="17">
        <v>708</v>
      </c>
      <c r="I261" t="s">
        <v>42</v>
      </c>
      <c r="J261" s="7" t="s">
        <v>60</v>
      </c>
      <c r="K261" t="s">
        <v>44</v>
      </c>
      <c r="L261" s="7" t="s">
        <v>106</v>
      </c>
      <c r="M261" t="s">
        <v>46</v>
      </c>
      <c r="N261" t="s">
        <v>47</v>
      </c>
      <c r="O261" s="17">
        <v>1</v>
      </c>
      <c r="P261" s="7" t="s">
        <v>48</v>
      </c>
      <c r="Q261" s="7">
        <f>IF(Vendas[[#This Row],[Unid.]]="BG 5 M",Vendas[[#This Row],[Qtde. ]]*25,IF(Vendas[[#This Row],[Unid.]]="BG2,5M",Vendas[[#This Row],[Qtde. ]]*12.5,Vendas[[#This Row],[Qtde. ]]))</f>
        <v>25</v>
      </c>
      <c r="R261" s="7" t="s">
        <v>49</v>
      </c>
      <c r="S261" s="7" t="s">
        <v>50</v>
      </c>
      <c r="T261" s="3">
        <v>7000</v>
      </c>
      <c r="U261" s="3">
        <v>7000</v>
      </c>
      <c r="V261" s="18">
        <v>7000</v>
      </c>
      <c r="W261" s="7" t="s">
        <v>51</v>
      </c>
      <c r="X261" t="s">
        <v>63</v>
      </c>
      <c r="Z261" t="s">
        <v>64</v>
      </c>
      <c r="AA261" s="16" t="s">
        <v>385</v>
      </c>
      <c r="AB261" s="19">
        <f>INDEX([1]!roteiros[Previsão de entrega],MATCH(Vendas[[#This Row],[Pedido]],[1]!roteiros[Pedido],0))</f>
        <v>45660</v>
      </c>
      <c r="AC261" s="19">
        <f>INDEX([1]!Finan[Vencimento - Vencimento orig],MATCH(Vendas[[#This Row],[Pedido]],[1]!Finan[Pedido],0))</f>
        <v>45627</v>
      </c>
      <c r="AD261" s="7" t="s">
        <v>55</v>
      </c>
      <c r="AE261" s="7"/>
    </row>
    <row r="262" spans="1:31" hidden="1" x14ac:dyDescent="0.3">
      <c r="A262" s="7" t="s">
        <v>35</v>
      </c>
      <c r="B262" s="7" t="s">
        <v>383</v>
      </c>
      <c r="C262" t="s">
        <v>384</v>
      </c>
      <c r="D262" t="s">
        <v>78</v>
      </c>
      <c r="E262" t="s">
        <v>91</v>
      </c>
      <c r="F262" t="s">
        <v>40</v>
      </c>
      <c r="G262" s="16" t="s">
        <v>230</v>
      </c>
      <c r="H262" s="17">
        <v>708</v>
      </c>
      <c r="I262" t="s">
        <v>42</v>
      </c>
      <c r="J262" s="7" t="s">
        <v>60</v>
      </c>
      <c r="K262" t="s">
        <v>44</v>
      </c>
      <c r="L262" s="7" t="s">
        <v>61</v>
      </c>
      <c r="M262" t="s">
        <v>46</v>
      </c>
      <c r="N262" t="s">
        <v>47</v>
      </c>
      <c r="O262" s="17">
        <v>3</v>
      </c>
      <c r="P262" s="7" t="s">
        <v>48</v>
      </c>
      <c r="Q262" s="7">
        <f>IF(Vendas[[#This Row],[Unid.]]="BG 5 M",Vendas[[#This Row],[Qtde. ]]*25,IF(Vendas[[#This Row],[Unid.]]="BG2,5M",Vendas[[#This Row],[Qtde. ]]*12.5,Vendas[[#This Row],[Qtde. ]]))</f>
        <v>75</v>
      </c>
      <c r="R262" s="7" t="s">
        <v>49</v>
      </c>
      <c r="S262" s="7" t="s">
        <v>50</v>
      </c>
      <c r="T262" s="3">
        <v>12250</v>
      </c>
      <c r="U262" s="3">
        <v>12250</v>
      </c>
      <c r="V262" s="18">
        <v>36750</v>
      </c>
      <c r="W262" s="7" t="s">
        <v>51</v>
      </c>
      <c r="X262" t="s">
        <v>63</v>
      </c>
      <c r="Z262" t="s">
        <v>64</v>
      </c>
      <c r="AA262" s="16" t="s">
        <v>385</v>
      </c>
      <c r="AB262" s="19">
        <f>INDEX([1]!roteiros[Previsão de entrega],MATCH(Vendas[[#This Row],[Pedido]],[1]!roteiros[Pedido],0))</f>
        <v>45660</v>
      </c>
      <c r="AC262" s="19">
        <f>INDEX([1]!Finan[Vencimento - Vencimento orig],MATCH(Vendas[[#This Row],[Pedido]],[1]!Finan[Pedido],0))</f>
        <v>45627</v>
      </c>
      <c r="AD262" s="7" t="s">
        <v>55</v>
      </c>
      <c r="AE262" s="7"/>
    </row>
    <row r="263" spans="1:31" hidden="1" x14ac:dyDescent="0.3">
      <c r="A263" s="7" t="s">
        <v>35</v>
      </c>
      <c r="B263" s="7" t="s">
        <v>383</v>
      </c>
      <c r="C263" t="s">
        <v>384</v>
      </c>
      <c r="D263" t="s">
        <v>78</v>
      </c>
      <c r="E263" t="s">
        <v>91</v>
      </c>
      <c r="F263" t="s">
        <v>40</v>
      </c>
      <c r="G263" s="16" t="s">
        <v>230</v>
      </c>
      <c r="H263" s="17">
        <v>708</v>
      </c>
      <c r="I263" t="s">
        <v>42</v>
      </c>
      <c r="J263" s="7" t="s">
        <v>60</v>
      </c>
      <c r="K263" t="s">
        <v>44</v>
      </c>
      <c r="L263" s="7" t="s">
        <v>61</v>
      </c>
      <c r="M263" t="s">
        <v>46</v>
      </c>
      <c r="N263" t="s">
        <v>47</v>
      </c>
      <c r="O263" s="17">
        <v>14</v>
      </c>
      <c r="P263" s="7" t="s">
        <v>20</v>
      </c>
      <c r="Q263" s="7">
        <f>IF(Vendas[[#This Row],[Unid.]]="BG 5 M",Vendas[[#This Row],[Qtde. ]]*25,IF(Vendas[[#This Row],[Unid.]]="BG2,5M",Vendas[[#This Row],[Qtde. ]]*12.5,Vendas[[#This Row],[Qtde. ]]))</f>
        <v>14</v>
      </c>
      <c r="R263" s="7" t="s">
        <v>49</v>
      </c>
      <c r="S263" s="7" t="s">
        <v>50</v>
      </c>
      <c r="T263" s="3">
        <v>490</v>
      </c>
      <c r="U263" s="3">
        <v>490</v>
      </c>
      <c r="V263" s="18">
        <v>6860</v>
      </c>
      <c r="W263" s="7" t="s">
        <v>51</v>
      </c>
      <c r="X263" t="s">
        <v>63</v>
      </c>
      <c r="Z263" t="s">
        <v>64</v>
      </c>
      <c r="AA263" s="16" t="s">
        <v>385</v>
      </c>
      <c r="AB263" s="19">
        <f>INDEX([1]!roteiros[Previsão de entrega],MATCH(Vendas[[#This Row],[Pedido]],[1]!roteiros[Pedido],0))</f>
        <v>45660</v>
      </c>
      <c r="AC263" s="19">
        <f>INDEX([1]!Finan[Vencimento - Vencimento orig],MATCH(Vendas[[#This Row],[Pedido]],[1]!Finan[Pedido],0))</f>
        <v>45627</v>
      </c>
      <c r="AD263" s="7" t="s">
        <v>55</v>
      </c>
      <c r="AE263" s="7"/>
    </row>
    <row r="264" spans="1:31" hidden="1" x14ac:dyDescent="0.3">
      <c r="A264" s="7" t="s">
        <v>35</v>
      </c>
      <c r="B264" s="7" t="s">
        <v>386</v>
      </c>
      <c r="C264" t="s">
        <v>387</v>
      </c>
      <c r="D264" t="s">
        <v>229</v>
      </c>
      <c r="E264" t="s">
        <v>96</v>
      </c>
      <c r="F264" t="s">
        <v>40</v>
      </c>
      <c r="G264" s="16" t="s">
        <v>217</v>
      </c>
      <c r="H264" s="17">
        <v>300</v>
      </c>
      <c r="I264" t="s">
        <v>42</v>
      </c>
      <c r="J264" s="7" t="s">
        <v>60</v>
      </c>
      <c r="K264" t="s">
        <v>44</v>
      </c>
      <c r="L264" s="7" t="s">
        <v>114</v>
      </c>
      <c r="M264" t="s">
        <v>46</v>
      </c>
      <c r="N264" t="s">
        <v>47</v>
      </c>
      <c r="O264" s="17">
        <v>7</v>
      </c>
      <c r="P264" s="7" t="s">
        <v>48</v>
      </c>
      <c r="Q264" s="7">
        <f>IF(Vendas[[#This Row],[Unid.]]="BG 5 M",Vendas[[#This Row],[Qtde. ]]*25,IF(Vendas[[#This Row],[Unid.]]="BG2,5M",Vendas[[#This Row],[Qtde. ]]*12.5,Vendas[[#This Row],[Qtde. ]]))</f>
        <v>175</v>
      </c>
      <c r="R264" s="7" t="s">
        <v>49</v>
      </c>
      <c r="S264" s="7" t="s">
        <v>50</v>
      </c>
      <c r="T264" s="3">
        <v>10300</v>
      </c>
      <c r="U264" s="3">
        <v>10300</v>
      </c>
      <c r="V264" s="18">
        <v>72100</v>
      </c>
      <c r="W264" s="7" t="s">
        <v>62</v>
      </c>
      <c r="X264" t="s">
        <v>63</v>
      </c>
      <c r="Z264" t="s">
        <v>64</v>
      </c>
      <c r="AA264" s="16" t="s">
        <v>86</v>
      </c>
      <c r="AB264" s="19">
        <f>INDEX([1]!roteiros[Previsão de entrega],MATCH(Vendas[[#This Row],[Pedido]],[1]!roteiros[Pedido],0))</f>
        <v>45634</v>
      </c>
      <c r="AC264" s="19">
        <f>INDEX([1]!Finan[Vencimento - Vencimento orig],MATCH(Vendas[[#This Row],[Pedido]],[1]!Finan[Pedido],0))</f>
        <v>45627</v>
      </c>
      <c r="AD264" s="7" t="s">
        <v>55</v>
      </c>
      <c r="AE264" s="7"/>
    </row>
    <row r="265" spans="1:31" hidden="1" x14ac:dyDescent="0.3">
      <c r="A265" s="7" t="s">
        <v>35</v>
      </c>
      <c r="B265" s="7" t="s">
        <v>386</v>
      </c>
      <c r="C265" t="s">
        <v>387</v>
      </c>
      <c r="D265" t="s">
        <v>229</v>
      </c>
      <c r="E265" t="s">
        <v>96</v>
      </c>
      <c r="F265" t="s">
        <v>40</v>
      </c>
      <c r="G265" s="16" t="s">
        <v>217</v>
      </c>
      <c r="H265" s="17">
        <v>300</v>
      </c>
      <c r="I265" t="s">
        <v>42</v>
      </c>
      <c r="J265" s="7" t="s">
        <v>60</v>
      </c>
      <c r="K265" t="s">
        <v>44</v>
      </c>
      <c r="L265" s="7" t="s">
        <v>114</v>
      </c>
      <c r="M265" t="s">
        <v>46</v>
      </c>
      <c r="N265" t="s">
        <v>47</v>
      </c>
      <c r="O265" s="17">
        <v>13</v>
      </c>
      <c r="P265" s="7" t="s">
        <v>20</v>
      </c>
      <c r="Q265" s="7">
        <f>IF(Vendas[[#This Row],[Unid.]]="BG 5 M",Vendas[[#This Row],[Qtde. ]]*25,IF(Vendas[[#This Row],[Unid.]]="BG2,5M",Vendas[[#This Row],[Qtde. ]]*12.5,Vendas[[#This Row],[Qtde. ]]))</f>
        <v>13</v>
      </c>
      <c r="R265" s="7" t="s">
        <v>49</v>
      </c>
      <c r="S265" s="7" t="s">
        <v>50</v>
      </c>
      <c r="T265" s="3">
        <v>412</v>
      </c>
      <c r="U265" s="3">
        <v>412</v>
      </c>
      <c r="V265" s="18">
        <v>5356</v>
      </c>
      <c r="W265" s="7" t="s">
        <v>62</v>
      </c>
      <c r="X265" t="s">
        <v>63</v>
      </c>
      <c r="Z265" t="s">
        <v>64</v>
      </c>
      <c r="AA265" s="16" t="s">
        <v>86</v>
      </c>
      <c r="AB265" s="19">
        <f>INDEX([1]!roteiros[Previsão de entrega],MATCH(Vendas[[#This Row],[Pedido]],[1]!roteiros[Pedido],0))</f>
        <v>45634</v>
      </c>
      <c r="AC265" s="19">
        <f>INDEX([1]!Finan[Vencimento - Vencimento orig],MATCH(Vendas[[#This Row],[Pedido]],[1]!Finan[Pedido],0))</f>
        <v>45627</v>
      </c>
      <c r="AD265" s="7" t="s">
        <v>55</v>
      </c>
      <c r="AE265" s="7"/>
    </row>
    <row r="266" spans="1:31" hidden="1" x14ac:dyDescent="0.3">
      <c r="A266" s="7" t="s">
        <v>35</v>
      </c>
      <c r="B266" s="7" t="s">
        <v>386</v>
      </c>
      <c r="C266" t="s">
        <v>387</v>
      </c>
      <c r="D266" t="s">
        <v>229</v>
      </c>
      <c r="E266" t="s">
        <v>96</v>
      </c>
      <c r="F266" t="s">
        <v>40</v>
      </c>
      <c r="G266" s="16" t="s">
        <v>217</v>
      </c>
      <c r="H266" s="17">
        <v>300</v>
      </c>
      <c r="I266" t="s">
        <v>42</v>
      </c>
      <c r="J266" s="7" t="s">
        <v>60</v>
      </c>
      <c r="K266" t="s">
        <v>44</v>
      </c>
      <c r="L266" s="7" t="s">
        <v>45</v>
      </c>
      <c r="M266" t="s">
        <v>46</v>
      </c>
      <c r="N266" t="s">
        <v>47</v>
      </c>
      <c r="O266" s="17">
        <v>9</v>
      </c>
      <c r="P266" s="7" t="s">
        <v>48</v>
      </c>
      <c r="Q266" s="7">
        <f>IF(Vendas[[#This Row],[Unid.]]="BG 5 M",Vendas[[#This Row],[Qtde. ]]*25,IF(Vendas[[#This Row],[Unid.]]="BG2,5M",Vendas[[#This Row],[Qtde. ]]*12.5,Vendas[[#This Row],[Qtde. ]]))</f>
        <v>225</v>
      </c>
      <c r="R266" s="7" t="s">
        <v>49</v>
      </c>
      <c r="S266" s="7" t="s">
        <v>50</v>
      </c>
      <c r="T266" s="3">
        <v>14300</v>
      </c>
      <c r="U266" s="3">
        <v>14300</v>
      </c>
      <c r="V266" s="18">
        <v>128700</v>
      </c>
      <c r="W266" s="7" t="s">
        <v>62</v>
      </c>
      <c r="X266" t="s">
        <v>63</v>
      </c>
      <c r="Z266" t="s">
        <v>64</v>
      </c>
      <c r="AA266" s="16" t="s">
        <v>86</v>
      </c>
      <c r="AB266" s="19">
        <f>INDEX([1]!roteiros[Previsão de entrega],MATCH(Vendas[[#This Row],[Pedido]],[1]!roteiros[Pedido],0))</f>
        <v>45634</v>
      </c>
      <c r="AC266" s="19">
        <f>INDEX([1]!Finan[Vencimento - Vencimento orig],MATCH(Vendas[[#This Row],[Pedido]],[1]!Finan[Pedido],0))</f>
        <v>45627</v>
      </c>
      <c r="AD266" s="7" t="s">
        <v>55</v>
      </c>
      <c r="AE266" s="7"/>
    </row>
    <row r="267" spans="1:31" hidden="1" x14ac:dyDescent="0.3">
      <c r="A267" s="7" t="s">
        <v>35</v>
      </c>
      <c r="B267" s="7" t="s">
        <v>386</v>
      </c>
      <c r="C267" t="s">
        <v>387</v>
      </c>
      <c r="D267" t="s">
        <v>229</v>
      </c>
      <c r="E267" t="s">
        <v>96</v>
      </c>
      <c r="F267" t="s">
        <v>40</v>
      </c>
      <c r="G267" s="16" t="s">
        <v>217</v>
      </c>
      <c r="H267" s="17">
        <v>300</v>
      </c>
      <c r="I267" t="s">
        <v>42</v>
      </c>
      <c r="J267" s="7" t="s">
        <v>60</v>
      </c>
      <c r="K267" t="s">
        <v>44</v>
      </c>
      <c r="L267" s="7" t="s">
        <v>45</v>
      </c>
      <c r="M267" t="s">
        <v>46</v>
      </c>
      <c r="N267" t="s">
        <v>47</v>
      </c>
      <c r="O267" s="17">
        <v>19</v>
      </c>
      <c r="P267" s="7" t="s">
        <v>20</v>
      </c>
      <c r="Q267" s="7">
        <f>IF(Vendas[[#This Row],[Unid.]]="BG 5 M",Vendas[[#This Row],[Qtde. ]]*25,IF(Vendas[[#This Row],[Unid.]]="BG2,5M",Vendas[[#This Row],[Qtde. ]]*12.5,Vendas[[#This Row],[Qtde. ]]))</f>
        <v>19</v>
      </c>
      <c r="R267" s="7" t="s">
        <v>49</v>
      </c>
      <c r="S267" s="7" t="s">
        <v>50</v>
      </c>
      <c r="T267" s="3">
        <v>572</v>
      </c>
      <c r="U267" s="3">
        <v>572</v>
      </c>
      <c r="V267" s="18">
        <v>10868</v>
      </c>
      <c r="W267" s="7" t="s">
        <v>62</v>
      </c>
      <c r="X267" t="s">
        <v>63</v>
      </c>
      <c r="Z267" t="s">
        <v>64</v>
      </c>
      <c r="AA267" s="16" t="s">
        <v>86</v>
      </c>
      <c r="AB267" s="19">
        <f>INDEX([1]!roteiros[Previsão de entrega],MATCH(Vendas[[#This Row],[Pedido]],[1]!roteiros[Pedido],0))</f>
        <v>45634</v>
      </c>
      <c r="AC267" s="19">
        <f>INDEX([1]!Finan[Vencimento - Vencimento orig],MATCH(Vendas[[#This Row],[Pedido]],[1]!Finan[Pedido],0))</f>
        <v>45627</v>
      </c>
      <c r="AD267" s="7" t="s">
        <v>55</v>
      </c>
      <c r="AE267" s="7"/>
    </row>
    <row r="268" spans="1:31" hidden="1" x14ac:dyDescent="0.3">
      <c r="A268" s="7" t="s">
        <v>35</v>
      </c>
      <c r="B268" s="7" t="s">
        <v>386</v>
      </c>
      <c r="C268" t="s">
        <v>387</v>
      </c>
      <c r="D268" t="s">
        <v>229</v>
      </c>
      <c r="E268" t="s">
        <v>96</v>
      </c>
      <c r="F268" t="s">
        <v>40</v>
      </c>
      <c r="G268" s="16" t="s">
        <v>217</v>
      </c>
      <c r="H268" s="17">
        <v>300</v>
      </c>
      <c r="I268" t="s">
        <v>42</v>
      </c>
      <c r="J268" s="7" t="s">
        <v>60</v>
      </c>
      <c r="K268" t="s">
        <v>44</v>
      </c>
      <c r="L268" s="7" t="s">
        <v>70</v>
      </c>
      <c r="M268" t="s">
        <v>46</v>
      </c>
      <c r="N268" t="s">
        <v>47</v>
      </c>
      <c r="O268" s="17">
        <v>3</v>
      </c>
      <c r="P268" s="7" t="s">
        <v>48</v>
      </c>
      <c r="Q268" s="7">
        <f>IF(Vendas[[#This Row],[Unid.]]="BG 5 M",Vendas[[#This Row],[Qtde. ]]*25,IF(Vendas[[#This Row],[Unid.]]="BG2,5M",Vendas[[#This Row],[Qtde. ]]*12.5,Vendas[[#This Row],[Qtde. ]]))</f>
        <v>75</v>
      </c>
      <c r="R268" s="7" t="s">
        <v>49</v>
      </c>
      <c r="S268" s="7" t="s">
        <v>50</v>
      </c>
      <c r="T268" s="3">
        <v>11050</v>
      </c>
      <c r="U268" s="3">
        <v>11050</v>
      </c>
      <c r="V268" s="18">
        <v>33150</v>
      </c>
      <c r="W268" s="7" t="s">
        <v>62</v>
      </c>
      <c r="X268" t="s">
        <v>63</v>
      </c>
      <c r="Z268" t="s">
        <v>64</v>
      </c>
      <c r="AA268" s="16" t="s">
        <v>86</v>
      </c>
      <c r="AB268" s="19">
        <f>INDEX([1]!roteiros[Previsão de entrega],MATCH(Vendas[[#This Row],[Pedido]],[1]!roteiros[Pedido],0))</f>
        <v>45634</v>
      </c>
      <c r="AC268" s="19">
        <f>INDEX([1]!Finan[Vencimento - Vencimento orig],MATCH(Vendas[[#This Row],[Pedido]],[1]!Finan[Pedido],0))</f>
        <v>45627</v>
      </c>
      <c r="AD268" s="7" t="s">
        <v>55</v>
      </c>
      <c r="AE268" s="7"/>
    </row>
    <row r="269" spans="1:31" hidden="1" x14ac:dyDescent="0.3">
      <c r="A269" s="7" t="s">
        <v>35</v>
      </c>
      <c r="B269" s="7" t="s">
        <v>386</v>
      </c>
      <c r="C269" t="s">
        <v>387</v>
      </c>
      <c r="D269" t="s">
        <v>229</v>
      </c>
      <c r="E269" t="s">
        <v>96</v>
      </c>
      <c r="F269" t="s">
        <v>40</v>
      </c>
      <c r="G269" s="16" t="s">
        <v>217</v>
      </c>
      <c r="H269" s="17">
        <v>300</v>
      </c>
      <c r="I269" t="s">
        <v>42</v>
      </c>
      <c r="J269" s="7" t="s">
        <v>60</v>
      </c>
      <c r="K269" t="s">
        <v>44</v>
      </c>
      <c r="L269" s="7" t="s">
        <v>70</v>
      </c>
      <c r="M269" t="s">
        <v>46</v>
      </c>
      <c r="N269" t="s">
        <v>47</v>
      </c>
      <c r="O269" s="17">
        <v>8</v>
      </c>
      <c r="P269" s="7" t="s">
        <v>20</v>
      </c>
      <c r="Q269" s="7">
        <f>IF(Vendas[[#This Row],[Unid.]]="BG 5 M",Vendas[[#This Row],[Qtde. ]]*25,IF(Vendas[[#This Row],[Unid.]]="BG2,5M",Vendas[[#This Row],[Qtde. ]]*12.5,Vendas[[#This Row],[Qtde. ]]))</f>
        <v>8</v>
      </c>
      <c r="R269" s="7" t="s">
        <v>49</v>
      </c>
      <c r="S269" s="7" t="s">
        <v>50</v>
      </c>
      <c r="T269" s="3">
        <v>442</v>
      </c>
      <c r="U269" s="3">
        <v>442</v>
      </c>
      <c r="V269" s="18">
        <v>3536</v>
      </c>
      <c r="W269" s="7" t="s">
        <v>62</v>
      </c>
      <c r="X269" t="s">
        <v>63</v>
      </c>
      <c r="Z269" t="s">
        <v>64</v>
      </c>
      <c r="AA269" s="16" t="s">
        <v>86</v>
      </c>
      <c r="AB269" s="19">
        <f>INDEX([1]!roteiros[Previsão de entrega],MATCH(Vendas[[#This Row],[Pedido]],[1]!roteiros[Pedido],0))</f>
        <v>45634</v>
      </c>
      <c r="AC269" s="19">
        <f>INDEX([1]!Finan[Vencimento - Vencimento orig],MATCH(Vendas[[#This Row],[Pedido]],[1]!Finan[Pedido],0))</f>
        <v>45627</v>
      </c>
      <c r="AD269" s="7" t="s">
        <v>55</v>
      </c>
      <c r="AE269" s="7"/>
    </row>
    <row r="270" spans="1:31" hidden="1" x14ac:dyDescent="0.3">
      <c r="A270" s="7" t="s">
        <v>35</v>
      </c>
      <c r="B270" s="7" t="s">
        <v>386</v>
      </c>
      <c r="C270" t="s">
        <v>387</v>
      </c>
      <c r="D270" t="s">
        <v>229</v>
      </c>
      <c r="E270" t="s">
        <v>96</v>
      </c>
      <c r="F270" t="s">
        <v>40</v>
      </c>
      <c r="G270" s="16" t="s">
        <v>217</v>
      </c>
      <c r="H270" s="17">
        <v>300</v>
      </c>
      <c r="I270" t="s">
        <v>42</v>
      </c>
      <c r="J270" s="7" t="s">
        <v>60</v>
      </c>
      <c r="K270" t="s">
        <v>44</v>
      </c>
      <c r="L270" s="7" t="s">
        <v>61</v>
      </c>
      <c r="M270" t="s">
        <v>46</v>
      </c>
      <c r="N270" t="s">
        <v>47</v>
      </c>
      <c r="O270" s="17">
        <v>22</v>
      </c>
      <c r="P270" s="7" t="s">
        <v>20</v>
      </c>
      <c r="Q270" s="7">
        <f>IF(Vendas[[#This Row],[Unid.]]="BG 5 M",Vendas[[#This Row],[Qtde. ]]*25,IF(Vendas[[#This Row],[Unid.]]="BG2,5M",Vendas[[#This Row],[Qtde. ]]*12.5,Vendas[[#This Row],[Qtde. ]]))</f>
        <v>22</v>
      </c>
      <c r="R270" s="7" t="s">
        <v>49</v>
      </c>
      <c r="S270" s="7" t="s">
        <v>50</v>
      </c>
      <c r="T270" s="3">
        <v>480</v>
      </c>
      <c r="U270" s="3">
        <v>480</v>
      </c>
      <c r="V270" s="18">
        <v>10560</v>
      </c>
      <c r="W270" s="7" t="s">
        <v>62</v>
      </c>
      <c r="X270" t="s">
        <v>63</v>
      </c>
      <c r="Z270" t="s">
        <v>64</v>
      </c>
      <c r="AA270" s="16" t="s">
        <v>86</v>
      </c>
      <c r="AB270" s="19">
        <f>INDEX([1]!roteiros[Previsão de entrega],MATCH(Vendas[[#This Row],[Pedido]],[1]!roteiros[Pedido],0))</f>
        <v>45634</v>
      </c>
      <c r="AC270" s="19">
        <f>INDEX([1]!Finan[Vencimento - Vencimento orig],MATCH(Vendas[[#This Row],[Pedido]],[1]!Finan[Pedido],0))</f>
        <v>45627</v>
      </c>
      <c r="AD270" s="7" t="s">
        <v>55</v>
      </c>
      <c r="AE270" s="7"/>
    </row>
    <row r="271" spans="1:31" hidden="1" x14ac:dyDescent="0.3">
      <c r="A271" s="6" t="s">
        <v>35</v>
      </c>
      <c r="B271" s="6" t="s">
        <v>388</v>
      </c>
      <c r="C271" t="s">
        <v>389</v>
      </c>
      <c r="D271" t="s">
        <v>38</v>
      </c>
      <c r="E271" t="s">
        <v>150</v>
      </c>
      <c r="F271" t="s">
        <v>40</v>
      </c>
      <c r="G271" s="16" t="s">
        <v>165</v>
      </c>
      <c r="H271" s="20">
        <v>217</v>
      </c>
      <c r="I271" t="s">
        <v>42</v>
      </c>
      <c r="J271" s="6" t="s">
        <v>83</v>
      </c>
      <c r="K271" t="s">
        <v>44</v>
      </c>
      <c r="L271" s="6" t="s">
        <v>84</v>
      </c>
      <c r="M271" t="s">
        <v>46</v>
      </c>
      <c r="N271" t="s">
        <v>47</v>
      </c>
      <c r="O271" s="20">
        <v>6</v>
      </c>
      <c r="P271" s="6" t="s">
        <v>48</v>
      </c>
      <c r="Q271" s="6">
        <f>IF(Vendas[[#This Row],[Unid.]]="BG 5 M",Vendas[[#This Row],[Qtde. ]]*25,IF(Vendas[[#This Row],[Unid.]]="BG2,5M",Vendas[[#This Row],[Qtde. ]]*12.5,Vendas[[#This Row],[Qtde. ]]))</f>
        <v>150</v>
      </c>
      <c r="R271" s="6" t="s">
        <v>49</v>
      </c>
      <c r="S271" s="6" t="s">
        <v>50</v>
      </c>
      <c r="T271" s="3">
        <v>8000</v>
      </c>
      <c r="U271" s="3">
        <v>8000</v>
      </c>
      <c r="V271" s="21">
        <v>48000</v>
      </c>
      <c r="W271" s="6" t="s">
        <v>122</v>
      </c>
      <c r="X271" t="s">
        <v>63</v>
      </c>
      <c r="Z271" t="s">
        <v>64</v>
      </c>
      <c r="AA271" s="16" t="s">
        <v>390</v>
      </c>
      <c r="AB271" s="22">
        <f>INDEX([1]!roteiros[Previsão de entrega],MATCH(Vendas[[#This Row],[Pedido]],[1]!roteiros[Pedido],0))</f>
        <v>45632</v>
      </c>
      <c r="AC271" s="22">
        <f>INDEX([1]!Finan[Vencimento - Vencimento orig],MATCH(Vendas[[#This Row],[Pedido]],[1]!Finan[Pedido],0))</f>
        <v>45627</v>
      </c>
      <c r="AD271" s="6" t="s">
        <v>55</v>
      </c>
      <c r="AE271" s="6"/>
    </row>
    <row r="272" spans="1:31" hidden="1" x14ac:dyDescent="0.3">
      <c r="A272" s="6" t="s">
        <v>35</v>
      </c>
      <c r="B272" s="6" t="s">
        <v>388</v>
      </c>
      <c r="C272" t="s">
        <v>389</v>
      </c>
      <c r="D272" t="s">
        <v>38</v>
      </c>
      <c r="E272" t="s">
        <v>150</v>
      </c>
      <c r="F272" t="s">
        <v>40</v>
      </c>
      <c r="G272" s="16" t="s">
        <v>165</v>
      </c>
      <c r="H272" s="20">
        <v>217</v>
      </c>
      <c r="I272" t="s">
        <v>42</v>
      </c>
      <c r="J272" s="6" t="s">
        <v>83</v>
      </c>
      <c r="K272" t="s">
        <v>44</v>
      </c>
      <c r="L272" s="6" t="s">
        <v>84</v>
      </c>
      <c r="M272" t="s">
        <v>46</v>
      </c>
      <c r="N272" t="s">
        <v>47</v>
      </c>
      <c r="O272" s="20">
        <v>10</v>
      </c>
      <c r="P272" s="6" t="s">
        <v>20</v>
      </c>
      <c r="Q272" s="6">
        <f>IF(Vendas[[#This Row],[Unid.]]="BG 5 M",Vendas[[#This Row],[Qtde. ]]*25,IF(Vendas[[#This Row],[Unid.]]="BG2,5M",Vendas[[#This Row],[Qtde. ]]*12.5,Vendas[[#This Row],[Qtde. ]]))</f>
        <v>10</v>
      </c>
      <c r="R272" s="6" t="s">
        <v>49</v>
      </c>
      <c r="S272" s="6" t="s">
        <v>50</v>
      </c>
      <c r="T272" s="3">
        <v>320</v>
      </c>
      <c r="U272" s="3">
        <v>320</v>
      </c>
      <c r="V272" s="21">
        <v>3200</v>
      </c>
      <c r="W272" s="6" t="s">
        <v>122</v>
      </c>
      <c r="X272" t="s">
        <v>63</v>
      </c>
      <c r="Z272" t="s">
        <v>64</v>
      </c>
      <c r="AA272" s="16" t="s">
        <v>390</v>
      </c>
      <c r="AB272" s="22">
        <f>INDEX([1]!roteiros[Previsão de entrega],MATCH(Vendas[[#This Row],[Pedido]],[1]!roteiros[Pedido],0))</f>
        <v>45632</v>
      </c>
      <c r="AC272" s="22">
        <f>INDEX([1]!Finan[Vencimento - Vencimento orig],MATCH(Vendas[[#This Row],[Pedido]],[1]!Finan[Pedido],0))</f>
        <v>45627</v>
      </c>
      <c r="AD272" s="6" t="s">
        <v>55</v>
      </c>
      <c r="AE272" s="6"/>
    </row>
    <row r="273" spans="1:31" hidden="1" x14ac:dyDescent="0.3">
      <c r="A273" s="6" t="s">
        <v>35</v>
      </c>
      <c r="B273" s="6" t="s">
        <v>388</v>
      </c>
      <c r="C273" t="s">
        <v>389</v>
      </c>
      <c r="D273" t="s">
        <v>38</v>
      </c>
      <c r="E273" t="s">
        <v>182</v>
      </c>
      <c r="F273" t="s">
        <v>40</v>
      </c>
      <c r="G273" s="16" t="s">
        <v>165</v>
      </c>
      <c r="H273" s="20">
        <v>218</v>
      </c>
      <c r="I273" t="s">
        <v>42</v>
      </c>
      <c r="J273" s="6" t="s">
        <v>83</v>
      </c>
      <c r="K273" t="s">
        <v>44</v>
      </c>
      <c r="L273" s="6" t="s">
        <v>84</v>
      </c>
      <c r="M273" t="s">
        <v>46</v>
      </c>
      <c r="N273" t="s">
        <v>47</v>
      </c>
      <c r="O273" s="20">
        <v>7</v>
      </c>
      <c r="P273" s="6" t="s">
        <v>48</v>
      </c>
      <c r="Q273" s="6">
        <f>IF(Vendas[[#This Row],[Unid.]]="BG 5 M",Vendas[[#This Row],[Qtde. ]]*25,IF(Vendas[[#This Row],[Unid.]]="BG2,5M",Vendas[[#This Row],[Qtde. ]]*12.5,Vendas[[#This Row],[Qtde. ]]))</f>
        <v>175</v>
      </c>
      <c r="R273" s="6" t="s">
        <v>49</v>
      </c>
      <c r="S273" s="6" t="s">
        <v>50</v>
      </c>
      <c r="T273" s="3">
        <v>8000</v>
      </c>
      <c r="U273" s="3">
        <v>8000</v>
      </c>
      <c r="V273" s="21">
        <v>56000</v>
      </c>
      <c r="W273" s="6" t="s">
        <v>122</v>
      </c>
      <c r="X273" t="s">
        <v>63</v>
      </c>
      <c r="Z273" t="s">
        <v>64</v>
      </c>
      <c r="AA273" s="16" t="s">
        <v>391</v>
      </c>
      <c r="AB273" s="22">
        <f>INDEX([1]!roteiros[Previsão de entrega],MATCH(Vendas[[#This Row],[Pedido]],[1]!roteiros[Pedido],0))</f>
        <v>45632</v>
      </c>
      <c r="AC273" s="22">
        <f>INDEX([1]!Finan[Vencimento - Vencimento orig],MATCH(Vendas[[#This Row],[Pedido]],[1]!Finan[Pedido],0))</f>
        <v>45627</v>
      </c>
      <c r="AD273" s="6" t="s">
        <v>55</v>
      </c>
      <c r="AE273" s="6"/>
    </row>
    <row r="274" spans="1:31" hidden="1" x14ac:dyDescent="0.3">
      <c r="A274" s="6" t="s">
        <v>35</v>
      </c>
      <c r="B274" s="6" t="s">
        <v>388</v>
      </c>
      <c r="C274" t="s">
        <v>389</v>
      </c>
      <c r="D274" t="s">
        <v>38</v>
      </c>
      <c r="E274" t="s">
        <v>182</v>
      </c>
      <c r="F274" t="s">
        <v>40</v>
      </c>
      <c r="G274" s="16" t="s">
        <v>165</v>
      </c>
      <c r="H274" s="20">
        <v>218</v>
      </c>
      <c r="I274" t="s">
        <v>42</v>
      </c>
      <c r="J274" s="6" t="s">
        <v>83</v>
      </c>
      <c r="K274" t="s">
        <v>44</v>
      </c>
      <c r="L274" s="6" t="s">
        <v>84</v>
      </c>
      <c r="M274" t="s">
        <v>46</v>
      </c>
      <c r="N274" t="s">
        <v>47</v>
      </c>
      <c r="O274" s="20">
        <v>5</v>
      </c>
      <c r="P274" s="6" t="s">
        <v>20</v>
      </c>
      <c r="Q274" s="6">
        <f>IF(Vendas[[#This Row],[Unid.]]="BG 5 M",Vendas[[#This Row],[Qtde. ]]*25,IF(Vendas[[#This Row],[Unid.]]="BG2,5M",Vendas[[#This Row],[Qtde. ]]*12.5,Vendas[[#This Row],[Qtde. ]]))</f>
        <v>5</v>
      </c>
      <c r="R274" s="6" t="s">
        <v>49</v>
      </c>
      <c r="S274" s="6" t="s">
        <v>50</v>
      </c>
      <c r="T274" s="3">
        <v>320</v>
      </c>
      <c r="U274" s="3">
        <v>320</v>
      </c>
      <c r="V274" s="21">
        <v>1600</v>
      </c>
      <c r="W274" s="6" t="s">
        <v>122</v>
      </c>
      <c r="X274" t="s">
        <v>63</v>
      </c>
      <c r="Z274" t="s">
        <v>64</v>
      </c>
      <c r="AA274" s="16" t="s">
        <v>391</v>
      </c>
      <c r="AB274" s="22">
        <f>INDEX([1]!roteiros[Previsão de entrega],MATCH(Vendas[[#This Row],[Pedido]],[1]!roteiros[Pedido],0))</f>
        <v>45632</v>
      </c>
      <c r="AC274" s="22">
        <f>INDEX([1]!Finan[Vencimento - Vencimento orig],MATCH(Vendas[[#This Row],[Pedido]],[1]!Finan[Pedido],0))</f>
        <v>45627</v>
      </c>
      <c r="AD274" s="6" t="s">
        <v>55</v>
      </c>
      <c r="AE274" s="6"/>
    </row>
    <row r="275" spans="1:31" hidden="1" x14ac:dyDescent="0.3">
      <c r="A275" s="6" t="s">
        <v>35</v>
      </c>
      <c r="B275" s="6" t="s">
        <v>388</v>
      </c>
      <c r="C275" t="s">
        <v>389</v>
      </c>
      <c r="D275" t="s">
        <v>38</v>
      </c>
      <c r="E275" t="s">
        <v>182</v>
      </c>
      <c r="F275" t="s">
        <v>40</v>
      </c>
      <c r="G275" s="16" t="s">
        <v>165</v>
      </c>
      <c r="H275" s="20">
        <v>218</v>
      </c>
      <c r="I275" t="s">
        <v>42</v>
      </c>
      <c r="J275" s="6" t="s">
        <v>83</v>
      </c>
      <c r="K275" t="s">
        <v>44</v>
      </c>
      <c r="L275" s="6" t="s">
        <v>176</v>
      </c>
      <c r="M275" t="s">
        <v>46</v>
      </c>
      <c r="N275" t="s">
        <v>47</v>
      </c>
      <c r="O275" s="20">
        <v>7</v>
      </c>
      <c r="P275" s="6" t="s">
        <v>48</v>
      </c>
      <c r="Q275" s="6">
        <f>IF(Vendas[[#This Row],[Unid.]]="BG 5 M",Vendas[[#This Row],[Qtde. ]]*25,IF(Vendas[[#This Row],[Unid.]]="BG2,5M",Vendas[[#This Row],[Qtde. ]]*12.5,Vendas[[#This Row],[Qtde. ]]))</f>
        <v>175</v>
      </c>
      <c r="R275" s="6" t="s">
        <v>49</v>
      </c>
      <c r="S275" s="6" t="s">
        <v>50</v>
      </c>
      <c r="T275" s="3">
        <v>9650</v>
      </c>
      <c r="U275" s="3">
        <v>9650</v>
      </c>
      <c r="V275" s="21">
        <v>67550</v>
      </c>
      <c r="W275" s="6" t="s">
        <v>122</v>
      </c>
      <c r="X275" t="s">
        <v>63</v>
      </c>
      <c r="Z275" t="s">
        <v>64</v>
      </c>
      <c r="AA275" s="16" t="s">
        <v>391</v>
      </c>
      <c r="AB275" s="22">
        <f>INDEX([1]!roteiros[Previsão de entrega],MATCH(Vendas[[#This Row],[Pedido]],[1]!roteiros[Pedido],0))</f>
        <v>45632</v>
      </c>
      <c r="AC275" s="22">
        <f>INDEX([1]!Finan[Vencimento - Vencimento orig],MATCH(Vendas[[#This Row],[Pedido]],[1]!Finan[Pedido],0))</f>
        <v>45627</v>
      </c>
      <c r="AD275" s="6" t="s">
        <v>55</v>
      </c>
      <c r="AE275" s="6"/>
    </row>
    <row r="276" spans="1:31" hidden="1" x14ac:dyDescent="0.3">
      <c r="A276" s="6" t="s">
        <v>35</v>
      </c>
      <c r="B276" s="6" t="s">
        <v>388</v>
      </c>
      <c r="C276" t="s">
        <v>389</v>
      </c>
      <c r="D276" t="s">
        <v>38</v>
      </c>
      <c r="E276" t="s">
        <v>182</v>
      </c>
      <c r="F276" t="s">
        <v>40</v>
      </c>
      <c r="G276" s="16" t="s">
        <v>165</v>
      </c>
      <c r="H276" s="20">
        <v>218</v>
      </c>
      <c r="I276" t="s">
        <v>42</v>
      </c>
      <c r="J276" s="6" t="s">
        <v>83</v>
      </c>
      <c r="K276" t="s">
        <v>44</v>
      </c>
      <c r="L276" s="6" t="s">
        <v>176</v>
      </c>
      <c r="M276" t="s">
        <v>46</v>
      </c>
      <c r="N276" t="s">
        <v>47</v>
      </c>
      <c r="O276" s="20">
        <v>5</v>
      </c>
      <c r="P276" s="6" t="s">
        <v>20</v>
      </c>
      <c r="Q276" s="6">
        <f>IF(Vendas[[#This Row],[Unid.]]="BG 5 M",Vendas[[#This Row],[Qtde. ]]*25,IF(Vendas[[#This Row],[Unid.]]="BG2,5M",Vendas[[#This Row],[Qtde. ]]*12.5,Vendas[[#This Row],[Qtde. ]]))</f>
        <v>5</v>
      </c>
      <c r="R276" s="6" t="s">
        <v>49</v>
      </c>
      <c r="S276" s="6" t="s">
        <v>50</v>
      </c>
      <c r="T276" s="3">
        <v>386</v>
      </c>
      <c r="U276" s="3">
        <v>386</v>
      </c>
      <c r="V276" s="21">
        <v>1930</v>
      </c>
      <c r="W276" s="6" t="s">
        <v>122</v>
      </c>
      <c r="X276" t="s">
        <v>63</v>
      </c>
      <c r="Z276" t="s">
        <v>64</v>
      </c>
      <c r="AA276" s="16" t="s">
        <v>391</v>
      </c>
      <c r="AB276" s="22">
        <f>INDEX([1]!roteiros[Previsão de entrega],MATCH(Vendas[[#This Row],[Pedido]],[1]!roteiros[Pedido],0))</f>
        <v>45632</v>
      </c>
      <c r="AC276" s="22">
        <f>INDEX([1]!Finan[Vencimento - Vencimento orig],MATCH(Vendas[[#This Row],[Pedido]],[1]!Finan[Pedido],0))</f>
        <v>45627</v>
      </c>
      <c r="AD276" s="6" t="s">
        <v>55</v>
      </c>
      <c r="AE276" s="6"/>
    </row>
    <row r="277" spans="1:31" hidden="1" x14ac:dyDescent="0.3">
      <c r="A277" s="7" t="s">
        <v>35</v>
      </c>
      <c r="B277" s="7" t="s">
        <v>392</v>
      </c>
      <c r="C277" t="s">
        <v>393</v>
      </c>
      <c r="D277" t="s">
        <v>229</v>
      </c>
      <c r="E277" t="s">
        <v>120</v>
      </c>
      <c r="F277" t="s">
        <v>40</v>
      </c>
      <c r="G277" s="16" t="s">
        <v>379</v>
      </c>
      <c r="H277" s="17">
        <v>206</v>
      </c>
      <c r="I277" t="s">
        <v>42</v>
      </c>
      <c r="J277" s="7" t="s">
        <v>83</v>
      </c>
      <c r="K277" t="s">
        <v>44</v>
      </c>
      <c r="L277" s="7" t="s">
        <v>70</v>
      </c>
      <c r="M277" t="s">
        <v>46</v>
      </c>
      <c r="N277" t="s">
        <v>47</v>
      </c>
      <c r="O277" s="17">
        <v>6</v>
      </c>
      <c r="P277" s="7" t="s">
        <v>48</v>
      </c>
      <c r="Q277" s="7">
        <f>IF(Vendas[[#This Row],[Unid.]]="BG 5 M",Vendas[[#This Row],[Qtde. ]]*25,IF(Vendas[[#This Row],[Unid.]]="BG2,5M",Vendas[[#This Row],[Qtde. ]]*12.5,Vendas[[#This Row],[Qtde. ]]))</f>
        <v>150</v>
      </c>
      <c r="R277" s="7" t="s">
        <v>49</v>
      </c>
      <c r="S277" s="7" t="s">
        <v>50</v>
      </c>
      <c r="T277" s="3">
        <v>10739.5</v>
      </c>
      <c r="U277" s="3">
        <v>10739.5</v>
      </c>
      <c r="V277" s="18">
        <v>64437</v>
      </c>
      <c r="W277" s="7" t="s">
        <v>122</v>
      </c>
      <c r="X277" t="s">
        <v>63</v>
      </c>
      <c r="Z277" t="s">
        <v>53</v>
      </c>
      <c r="AA277" s="16" t="s">
        <v>86</v>
      </c>
      <c r="AB277" s="19">
        <v>45667</v>
      </c>
      <c r="AC277" s="19">
        <f>INDEX([1]!Finan[Vencimento - Vencimento orig],MATCH(Vendas[[#This Row],[Pedido]],[1]!Finan[Pedido],0))</f>
        <v>45687</v>
      </c>
      <c r="AD277" s="7" t="s">
        <v>55</v>
      </c>
      <c r="AE277" s="7"/>
    </row>
    <row r="278" spans="1:31" hidden="1" x14ac:dyDescent="0.3">
      <c r="A278" s="7" t="s">
        <v>35</v>
      </c>
      <c r="B278" s="7" t="s">
        <v>392</v>
      </c>
      <c r="C278" t="s">
        <v>393</v>
      </c>
      <c r="D278" t="s">
        <v>229</v>
      </c>
      <c r="E278" t="s">
        <v>120</v>
      </c>
      <c r="F278" t="s">
        <v>40</v>
      </c>
      <c r="G278" s="16" t="s">
        <v>379</v>
      </c>
      <c r="H278" s="17">
        <v>206</v>
      </c>
      <c r="I278" t="s">
        <v>42</v>
      </c>
      <c r="J278" s="7" t="s">
        <v>83</v>
      </c>
      <c r="K278" t="s">
        <v>44</v>
      </c>
      <c r="L278" s="7" t="s">
        <v>70</v>
      </c>
      <c r="M278" t="s">
        <v>46</v>
      </c>
      <c r="N278" t="s">
        <v>47</v>
      </c>
      <c r="O278" s="17">
        <v>16</v>
      </c>
      <c r="P278" s="7" t="s">
        <v>20</v>
      </c>
      <c r="Q278" s="7">
        <f>IF(Vendas[[#This Row],[Unid.]]="BG 5 M",Vendas[[#This Row],[Qtde. ]]*25,IF(Vendas[[#This Row],[Unid.]]="BG2,5M",Vendas[[#This Row],[Qtde. ]]*12.5,Vendas[[#This Row],[Qtde. ]]))</f>
        <v>16</v>
      </c>
      <c r="R278" s="7" t="s">
        <v>49</v>
      </c>
      <c r="S278" s="7" t="s">
        <v>50</v>
      </c>
      <c r="T278" s="3">
        <v>429.58</v>
      </c>
      <c r="U278" s="3">
        <v>429.58</v>
      </c>
      <c r="V278" s="18">
        <v>6873.28</v>
      </c>
      <c r="W278" s="7" t="s">
        <v>122</v>
      </c>
      <c r="X278" t="s">
        <v>63</v>
      </c>
      <c r="Z278" t="s">
        <v>53</v>
      </c>
      <c r="AA278" s="16" t="s">
        <v>86</v>
      </c>
      <c r="AB278" s="19">
        <v>45667</v>
      </c>
      <c r="AC278" s="19">
        <f>INDEX([1]!Finan[Vencimento - Vencimento orig],MATCH(Vendas[[#This Row],[Pedido]],[1]!Finan[Pedido],0))</f>
        <v>45687</v>
      </c>
      <c r="AD278" s="7" t="s">
        <v>55</v>
      </c>
      <c r="AE278" s="7"/>
    </row>
    <row r="279" spans="1:31" hidden="1" x14ac:dyDescent="0.3">
      <c r="A279" s="7" t="s">
        <v>35</v>
      </c>
      <c r="B279" s="7" t="s">
        <v>392</v>
      </c>
      <c r="C279" t="s">
        <v>393</v>
      </c>
      <c r="D279" t="s">
        <v>229</v>
      </c>
      <c r="E279" t="s">
        <v>96</v>
      </c>
      <c r="F279" t="s">
        <v>40</v>
      </c>
      <c r="G279" s="16" t="s">
        <v>379</v>
      </c>
      <c r="H279" s="17">
        <v>207</v>
      </c>
      <c r="I279" t="s">
        <v>42</v>
      </c>
      <c r="J279" s="7" t="s">
        <v>83</v>
      </c>
      <c r="K279" t="s">
        <v>44</v>
      </c>
      <c r="L279" s="7" t="s">
        <v>84</v>
      </c>
      <c r="M279" t="s">
        <v>46</v>
      </c>
      <c r="N279" t="s">
        <v>47</v>
      </c>
      <c r="O279" s="17">
        <v>8</v>
      </c>
      <c r="P279" s="7" t="s">
        <v>48</v>
      </c>
      <c r="Q279" s="7">
        <f>IF(Vendas[[#This Row],[Unid.]]="BG 5 M",Vendas[[#This Row],[Qtde. ]]*25,IF(Vendas[[#This Row],[Unid.]]="BG2,5M",Vendas[[#This Row],[Qtde. ]]*12.5,Vendas[[#This Row],[Qtde. ]]))</f>
        <v>200</v>
      </c>
      <c r="R279" s="7" t="s">
        <v>49</v>
      </c>
      <c r="S279" s="7" t="s">
        <v>50</v>
      </c>
      <c r="T279" s="3">
        <v>8375</v>
      </c>
      <c r="U279" s="3">
        <v>8375</v>
      </c>
      <c r="V279" s="18">
        <v>67000</v>
      </c>
      <c r="W279" s="7" t="s">
        <v>122</v>
      </c>
      <c r="X279" t="s">
        <v>63</v>
      </c>
      <c r="Z279" t="s">
        <v>53</v>
      </c>
      <c r="AA279" s="16" t="s">
        <v>86</v>
      </c>
      <c r="AB279" s="19">
        <v>45667</v>
      </c>
      <c r="AC279" s="19">
        <f>INDEX([1]!Finan[Vencimento - Vencimento orig],MATCH(Vendas[[#This Row],[Pedido]],[1]!Finan[Pedido],0))</f>
        <v>45687</v>
      </c>
      <c r="AD279" s="7" t="s">
        <v>55</v>
      </c>
      <c r="AE279" s="7"/>
    </row>
    <row r="280" spans="1:31" hidden="1" x14ac:dyDescent="0.3">
      <c r="A280" s="7" t="s">
        <v>35</v>
      </c>
      <c r="B280" s="7" t="s">
        <v>392</v>
      </c>
      <c r="C280" t="s">
        <v>393</v>
      </c>
      <c r="D280" t="s">
        <v>229</v>
      </c>
      <c r="E280" t="s">
        <v>96</v>
      </c>
      <c r="F280" t="s">
        <v>40</v>
      </c>
      <c r="G280" s="16" t="s">
        <v>379</v>
      </c>
      <c r="H280" s="17">
        <v>207</v>
      </c>
      <c r="I280" t="s">
        <v>42</v>
      </c>
      <c r="J280" s="7" t="s">
        <v>83</v>
      </c>
      <c r="K280" t="s">
        <v>44</v>
      </c>
      <c r="L280" s="7" t="s">
        <v>84</v>
      </c>
      <c r="M280" t="s">
        <v>46</v>
      </c>
      <c r="N280" t="s">
        <v>47</v>
      </c>
      <c r="O280" s="17">
        <v>8</v>
      </c>
      <c r="P280" s="7" t="s">
        <v>20</v>
      </c>
      <c r="Q280" s="7">
        <f>IF(Vendas[[#This Row],[Unid.]]="BG 5 M",Vendas[[#This Row],[Qtde. ]]*25,IF(Vendas[[#This Row],[Unid.]]="BG2,5M",Vendas[[#This Row],[Qtde. ]]*12.5,Vendas[[#This Row],[Qtde. ]]))</f>
        <v>8</v>
      </c>
      <c r="R280" s="7" t="s">
        <v>49</v>
      </c>
      <c r="S280" s="7" t="s">
        <v>50</v>
      </c>
      <c r="T280" s="3">
        <v>335</v>
      </c>
      <c r="U280" s="3">
        <v>335</v>
      </c>
      <c r="V280" s="18">
        <v>2680</v>
      </c>
      <c r="W280" s="7" t="s">
        <v>122</v>
      </c>
      <c r="X280" t="s">
        <v>63</v>
      </c>
      <c r="Z280" t="s">
        <v>53</v>
      </c>
      <c r="AA280" s="16" t="s">
        <v>86</v>
      </c>
      <c r="AB280" s="19">
        <v>45667</v>
      </c>
      <c r="AC280" s="19">
        <f>INDEX([1]!Finan[Vencimento - Vencimento orig],MATCH(Vendas[[#This Row],[Pedido]],[1]!Finan[Pedido],0))</f>
        <v>45687</v>
      </c>
      <c r="AD280" s="7" t="s">
        <v>55</v>
      </c>
      <c r="AE280" s="7"/>
    </row>
    <row r="281" spans="1:31" hidden="1" x14ac:dyDescent="0.3">
      <c r="A281" s="6" t="s">
        <v>35</v>
      </c>
      <c r="B281" s="6" t="s">
        <v>394</v>
      </c>
      <c r="C281" t="s">
        <v>395</v>
      </c>
      <c r="D281" t="s">
        <v>38</v>
      </c>
      <c r="E281" t="s">
        <v>91</v>
      </c>
      <c r="F281" t="s">
        <v>40</v>
      </c>
      <c r="G281" s="16" t="s">
        <v>357</v>
      </c>
      <c r="H281" s="20">
        <v>721</v>
      </c>
      <c r="I281" t="s">
        <v>42</v>
      </c>
      <c r="J281" s="6" t="s">
        <v>60</v>
      </c>
      <c r="K281" t="s">
        <v>44</v>
      </c>
      <c r="L281" s="6" t="s">
        <v>61</v>
      </c>
      <c r="M281" t="s">
        <v>46</v>
      </c>
      <c r="N281" t="s">
        <v>47</v>
      </c>
      <c r="O281" s="20">
        <v>1</v>
      </c>
      <c r="P281" s="6" t="s">
        <v>48</v>
      </c>
      <c r="Q281" s="6">
        <f>IF(Vendas[[#This Row],[Unid.]]="BG 5 M",Vendas[[#This Row],[Qtde. ]]*25,IF(Vendas[[#This Row],[Unid.]]="BG2,5M",Vendas[[#This Row],[Qtde. ]]*12.5,Vendas[[#This Row],[Qtde. ]]))</f>
        <v>25</v>
      </c>
      <c r="R281" s="6" t="s">
        <v>49</v>
      </c>
      <c r="S281" s="6" t="s">
        <v>50</v>
      </c>
      <c r="T281" s="3">
        <v>12800</v>
      </c>
      <c r="U281" s="3">
        <v>12800</v>
      </c>
      <c r="V281" s="21">
        <v>12800</v>
      </c>
      <c r="W281" s="6" t="s">
        <v>51</v>
      </c>
      <c r="X281" t="s">
        <v>63</v>
      </c>
      <c r="Z281" t="s">
        <v>64</v>
      </c>
      <c r="AA281" s="16" t="s">
        <v>186</v>
      </c>
      <c r="AB281" s="22">
        <f>INDEX([1]!roteiros[Previsão de entrega],MATCH(Vendas[[#This Row],[Pedido]],[1]!roteiros[Pedido],0))</f>
        <v>45660</v>
      </c>
      <c r="AC281" s="22">
        <f>INDEX([1]!Finan[Vencimento - Vencimento orig],MATCH(Vendas[[#This Row],[Pedido]],[1]!Finan[Pedido],0))</f>
        <v>45628</v>
      </c>
      <c r="AD281" s="6" t="s">
        <v>55</v>
      </c>
      <c r="AE281" s="6"/>
    </row>
    <row r="282" spans="1:31" hidden="1" x14ac:dyDescent="0.3">
      <c r="A282" s="6" t="s">
        <v>35</v>
      </c>
      <c r="B282" s="6" t="s">
        <v>396</v>
      </c>
      <c r="C282" t="s">
        <v>397</v>
      </c>
      <c r="D282" t="s">
        <v>78</v>
      </c>
      <c r="E282" t="s">
        <v>255</v>
      </c>
      <c r="F282" t="s">
        <v>40</v>
      </c>
      <c r="G282" s="16" t="s">
        <v>105</v>
      </c>
      <c r="H282" s="20">
        <v>110</v>
      </c>
      <c r="I282" t="s">
        <v>127</v>
      </c>
      <c r="J282" s="6" t="s">
        <v>43</v>
      </c>
      <c r="K282" t="s">
        <v>44</v>
      </c>
      <c r="L282" s="6" t="s">
        <v>176</v>
      </c>
      <c r="M282" t="s">
        <v>46</v>
      </c>
      <c r="N282" t="s">
        <v>47</v>
      </c>
      <c r="O282" s="20">
        <v>1</v>
      </c>
      <c r="P282" s="6" t="s">
        <v>48</v>
      </c>
      <c r="Q282" s="6">
        <f>IF(Vendas[[#This Row],[Unid.]]="BG 5 M",Vendas[[#This Row],[Qtde. ]]*25,IF(Vendas[[#This Row],[Unid.]]="BG2,5M",Vendas[[#This Row],[Qtde. ]]*12.5,Vendas[[#This Row],[Qtde. ]]))</f>
        <v>25</v>
      </c>
      <c r="R282" s="6" t="s">
        <v>49</v>
      </c>
      <c r="S282" s="6" t="s">
        <v>50</v>
      </c>
      <c r="T282" s="3">
        <v>9000</v>
      </c>
      <c r="U282" s="3">
        <v>9000</v>
      </c>
      <c r="V282" s="21">
        <v>9000</v>
      </c>
      <c r="W282" s="6" t="s">
        <v>107</v>
      </c>
      <c r="X282" t="s">
        <v>63</v>
      </c>
      <c r="Z282" t="s">
        <v>53</v>
      </c>
      <c r="AA282" s="16" t="s">
        <v>54</v>
      </c>
      <c r="AB282" s="22">
        <f>INDEX([1]!roteiros[Previsão de entrega],MATCH(Vendas[[#This Row],[Pedido]],[1]!roteiros[Pedido],0))</f>
        <v>45625</v>
      </c>
      <c r="AC282" s="22">
        <f>INDEX([1]!Finan[Vencimento - Vencimento orig],MATCH(Vendas[[#This Row],[Pedido]],[1]!Finan[Pedido],0))</f>
        <v>45631</v>
      </c>
      <c r="AD282" s="6" t="s">
        <v>55</v>
      </c>
      <c r="AE282" s="6"/>
    </row>
    <row r="283" spans="1:31" hidden="1" x14ac:dyDescent="0.3">
      <c r="A283" s="6" t="s">
        <v>35</v>
      </c>
      <c r="B283" s="6" t="s">
        <v>396</v>
      </c>
      <c r="C283" t="s">
        <v>397</v>
      </c>
      <c r="D283" t="s">
        <v>78</v>
      </c>
      <c r="E283" t="s">
        <v>255</v>
      </c>
      <c r="F283" t="s">
        <v>40</v>
      </c>
      <c r="G283" s="16" t="s">
        <v>105</v>
      </c>
      <c r="H283" s="20">
        <v>110</v>
      </c>
      <c r="I283" t="s">
        <v>127</v>
      </c>
      <c r="J283" s="6" t="s">
        <v>43</v>
      </c>
      <c r="K283" t="s">
        <v>44</v>
      </c>
      <c r="L283" s="6" t="s">
        <v>176</v>
      </c>
      <c r="M283" t="s">
        <v>46</v>
      </c>
      <c r="N283" t="s">
        <v>47</v>
      </c>
      <c r="O283" s="20">
        <v>20</v>
      </c>
      <c r="P283" s="6" t="s">
        <v>20</v>
      </c>
      <c r="Q283" s="6">
        <f>IF(Vendas[[#This Row],[Unid.]]="BG 5 M",Vendas[[#This Row],[Qtde. ]]*25,IF(Vendas[[#This Row],[Unid.]]="BG2,5M",Vendas[[#This Row],[Qtde. ]]*12.5,Vendas[[#This Row],[Qtde. ]]))</f>
        <v>20</v>
      </c>
      <c r="R283" s="6" t="s">
        <v>49</v>
      </c>
      <c r="S283" s="6" t="s">
        <v>50</v>
      </c>
      <c r="T283" s="3">
        <v>360</v>
      </c>
      <c r="U283" s="3">
        <v>360</v>
      </c>
      <c r="V283" s="21">
        <v>7200</v>
      </c>
      <c r="W283" s="6" t="s">
        <v>107</v>
      </c>
      <c r="X283" t="s">
        <v>63</v>
      </c>
      <c r="Z283" t="s">
        <v>53</v>
      </c>
      <c r="AA283" s="16" t="s">
        <v>54</v>
      </c>
      <c r="AB283" s="22">
        <f>INDEX([1]!roteiros[Previsão de entrega],MATCH(Vendas[[#This Row],[Pedido]],[1]!roteiros[Pedido],0))</f>
        <v>45625</v>
      </c>
      <c r="AC283" s="22">
        <f>INDEX([1]!Finan[Vencimento - Vencimento orig],MATCH(Vendas[[#This Row],[Pedido]],[1]!Finan[Pedido],0))</f>
        <v>45631</v>
      </c>
      <c r="AD283" s="6" t="s">
        <v>55</v>
      </c>
      <c r="AE283" s="6"/>
    </row>
    <row r="284" spans="1:31" hidden="1" x14ac:dyDescent="0.3">
      <c r="A284" s="6" t="s">
        <v>35</v>
      </c>
      <c r="B284" s="6" t="s">
        <v>396</v>
      </c>
      <c r="C284" t="s">
        <v>397</v>
      </c>
      <c r="D284" t="s">
        <v>78</v>
      </c>
      <c r="E284" t="s">
        <v>255</v>
      </c>
      <c r="F284" t="s">
        <v>40</v>
      </c>
      <c r="G284" s="16" t="s">
        <v>105</v>
      </c>
      <c r="H284" s="20">
        <v>110</v>
      </c>
      <c r="I284" t="s">
        <v>127</v>
      </c>
      <c r="J284" s="6" t="s">
        <v>43</v>
      </c>
      <c r="K284" t="s">
        <v>44</v>
      </c>
      <c r="L284" s="6" t="s">
        <v>70</v>
      </c>
      <c r="M284" t="s">
        <v>46</v>
      </c>
      <c r="N284" t="s">
        <v>47</v>
      </c>
      <c r="O284" s="20">
        <v>6</v>
      </c>
      <c r="P284" s="6" t="s">
        <v>48</v>
      </c>
      <c r="Q284" s="6">
        <f>IF(Vendas[[#This Row],[Unid.]]="BG 5 M",Vendas[[#This Row],[Qtde. ]]*25,IF(Vendas[[#This Row],[Unid.]]="BG2,5M",Vendas[[#This Row],[Qtde. ]]*12.5,Vendas[[#This Row],[Qtde. ]]))</f>
        <v>150</v>
      </c>
      <c r="R284" s="6" t="s">
        <v>49</v>
      </c>
      <c r="S284" s="6" t="s">
        <v>50</v>
      </c>
      <c r="T284" s="3">
        <v>9350</v>
      </c>
      <c r="U284" s="3">
        <v>9350</v>
      </c>
      <c r="V284" s="21">
        <v>56100</v>
      </c>
      <c r="W284" s="6" t="s">
        <v>107</v>
      </c>
      <c r="X284" t="s">
        <v>63</v>
      </c>
      <c r="Z284" t="s">
        <v>53</v>
      </c>
      <c r="AA284" s="16" t="s">
        <v>54</v>
      </c>
      <c r="AB284" s="22">
        <f>INDEX([1]!roteiros[Previsão de entrega],MATCH(Vendas[[#This Row],[Pedido]],[1]!roteiros[Pedido],0))</f>
        <v>45625</v>
      </c>
      <c r="AC284" s="22">
        <f>INDEX([1]!Finan[Vencimento - Vencimento orig],MATCH(Vendas[[#This Row],[Pedido]],[1]!Finan[Pedido],0))</f>
        <v>45631</v>
      </c>
      <c r="AD284" s="6" t="s">
        <v>55</v>
      </c>
      <c r="AE284" s="6"/>
    </row>
    <row r="285" spans="1:31" hidden="1" x14ac:dyDescent="0.3">
      <c r="A285" s="6" t="s">
        <v>35</v>
      </c>
      <c r="B285" s="6" t="s">
        <v>396</v>
      </c>
      <c r="C285" t="s">
        <v>397</v>
      </c>
      <c r="D285" t="s">
        <v>78</v>
      </c>
      <c r="E285" t="s">
        <v>255</v>
      </c>
      <c r="F285" t="s">
        <v>40</v>
      </c>
      <c r="G285" s="16" t="s">
        <v>105</v>
      </c>
      <c r="H285" s="20">
        <v>110</v>
      </c>
      <c r="I285" t="s">
        <v>127</v>
      </c>
      <c r="J285" s="6" t="s">
        <v>43</v>
      </c>
      <c r="K285" t="s">
        <v>44</v>
      </c>
      <c r="L285" s="6" t="s">
        <v>70</v>
      </c>
      <c r="M285" t="s">
        <v>46</v>
      </c>
      <c r="N285" t="s">
        <v>47</v>
      </c>
      <c r="O285" s="20">
        <v>19</v>
      </c>
      <c r="P285" s="6" t="s">
        <v>20</v>
      </c>
      <c r="Q285" s="6">
        <f>IF(Vendas[[#This Row],[Unid.]]="BG 5 M",Vendas[[#This Row],[Qtde. ]]*25,IF(Vendas[[#This Row],[Unid.]]="BG2,5M",Vendas[[#This Row],[Qtde. ]]*12.5,Vendas[[#This Row],[Qtde. ]]))</f>
        <v>19</v>
      </c>
      <c r="R285" s="6" t="s">
        <v>49</v>
      </c>
      <c r="S285" s="6" t="s">
        <v>50</v>
      </c>
      <c r="T285" s="3">
        <v>374</v>
      </c>
      <c r="U285" s="3">
        <v>374</v>
      </c>
      <c r="V285" s="21">
        <v>7106</v>
      </c>
      <c r="W285" s="6" t="s">
        <v>107</v>
      </c>
      <c r="X285" t="s">
        <v>63</v>
      </c>
      <c r="Z285" t="s">
        <v>53</v>
      </c>
      <c r="AA285" s="16" t="s">
        <v>54</v>
      </c>
      <c r="AB285" s="22">
        <f>INDEX([1]!roteiros[Previsão de entrega],MATCH(Vendas[[#This Row],[Pedido]],[1]!roteiros[Pedido],0))</f>
        <v>45625</v>
      </c>
      <c r="AC285" s="22">
        <f>INDEX([1]!Finan[Vencimento - Vencimento orig],MATCH(Vendas[[#This Row],[Pedido]],[1]!Finan[Pedido],0))</f>
        <v>45631</v>
      </c>
      <c r="AD285" s="6" t="s">
        <v>55</v>
      </c>
      <c r="AE285" s="6"/>
    </row>
    <row r="286" spans="1:31" hidden="1" x14ac:dyDescent="0.3">
      <c r="A286" s="6" t="s">
        <v>35</v>
      </c>
      <c r="B286" s="6" t="s">
        <v>396</v>
      </c>
      <c r="C286" t="s">
        <v>397</v>
      </c>
      <c r="D286" t="s">
        <v>78</v>
      </c>
      <c r="E286" t="s">
        <v>172</v>
      </c>
      <c r="F286" t="s">
        <v>40</v>
      </c>
      <c r="G286" s="16" t="s">
        <v>105</v>
      </c>
      <c r="H286" s="20">
        <v>111</v>
      </c>
      <c r="I286" t="s">
        <v>127</v>
      </c>
      <c r="J286" s="6" t="s">
        <v>43</v>
      </c>
      <c r="K286" t="s">
        <v>44</v>
      </c>
      <c r="L286" s="6" t="s">
        <v>88</v>
      </c>
      <c r="M286" t="s">
        <v>46</v>
      </c>
      <c r="N286" t="s">
        <v>47</v>
      </c>
      <c r="O286" s="20">
        <v>14</v>
      </c>
      <c r="P286" s="6" t="s">
        <v>48</v>
      </c>
      <c r="Q286" s="6">
        <f>IF(Vendas[[#This Row],[Unid.]]="BG 5 M",Vendas[[#This Row],[Qtde. ]]*25,IF(Vendas[[#This Row],[Unid.]]="BG2,5M",Vendas[[#This Row],[Qtde. ]]*12.5,Vendas[[#This Row],[Qtde. ]]))</f>
        <v>350</v>
      </c>
      <c r="R286" s="6" t="s">
        <v>49</v>
      </c>
      <c r="S286" s="6" t="s">
        <v>50</v>
      </c>
      <c r="T286" s="3">
        <v>9000</v>
      </c>
      <c r="U286" s="3">
        <v>9000</v>
      </c>
      <c r="V286" s="21">
        <v>126000</v>
      </c>
      <c r="W286" s="6" t="s">
        <v>107</v>
      </c>
      <c r="X286" t="s">
        <v>63</v>
      </c>
      <c r="Z286" t="s">
        <v>53</v>
      </c>
      <c r="AA286" s="16" t="s">
        <v>54</v>
      </c>
      <c r="AB286" s="22">
        <f>INDEX([1]!roteiros[Previsão de entrega],MATCH(Vendas[[#This Row],[Pedido]],[1]!roteiros[Pedido],0))</f>
        <v>45625</v>
      </c>
      <c r="AC286" s="22">
        <f>INDEX([1]!Finan[Vencimento - Vencimento orig],MATCH(Vendas[[#This Row],[Pedido]],[1]!Finan[Pedido],0))</f>
        <v>45631</v>
      </c>
      <c r="AD286" s="6" t="s">
        <v>55</v>
      </c>
      <c r="AE286" s="6"/>
    </row>
    <row r="287" spans="1:31" hidden="1" x14ac:dyDescent="0.3">
      <c r="A287" s="6" t="s">
        <v>35</v>
      </c>
      <c r="B287" s="6" t="s">
        <v>396</v>
      </c>
      <c r="C287" t="s">
        <v>397</v>
      </c>
      <c r="D287" t="s">
        <v>78</v>
      </c>
      <c r="E287" t="s">
        <v>172</v>
      </c>
      <c r="F287" t="s">
        <v>40</v>
      </c>
      <c r="G287" s="16" t="s">
        <v>105</v>
      </c>
      <c r="H287" s="20">
        <v>111</v>
      </c>
      <c r="I287" t="s">
        <v>127</v>
      </c>
      <c r="J287" s="6" t="s">
        <v>43</v>
      </c>
      <c r="K287" t="s">
        <v>44</v>
      </c>
      <c r="L287" s="6" t="s">
        <v>61</v>
      </c>
      <c r="M287" t="s">
        <v>46</v>
      </c>
      <c r="N287" t="s">
        <v>47</v>
      </c>
      <c r="O287" s="20">
        <v>1</v>
      </c>
      <c r="P287" s="6" t="s">
        <v>48</v>
      </c>
      <c r="Q287" s="6">
        <f>IF(Vendas[[#This Row],[Unid.]]="BG 5 M",Vendas[[#This Row],[Qtde. ]]*25,IF(Vendas[[#This Row],[Unid.]]="BG2,5M",Vendas[[#This Row],[Qtde. ]]*12.5,Vendas[[#This Row],[Qtde. ]]))</f>
        <v>25</v>
      </c>
      <c r="R287" s="6" t="s">
        <v>49</v>
      </c>
      <c r="S287" s="6" t="s">
        <v>50</v>
      </c>
      <c r="T287" s="3">
        <v>10125</v>
      </c>
      <c r="U287" s="3">
        <v>10125</v>
      </c>
      <c r="V287" s="21">
        <v>10125</v>
      </c>
      <c r="W287" s="6" t="s">
        <v>107</v>
      </c>
      <c r="X287" t="s">
        <v>63</v>
      </c>
      <c r="Z287" t="s">
        <v>53</v>
      </c>
      <c r="AA287" s="16" t="s">
        <v>54</v>
      </c>
      <c r="AB287" s="22">
        <f>INDEX([1]!roteiros[Previsão de entrega],MATCH(Vendas[[#This Row],[Pedido]],[1]!roteiros[Pedido],0))</f>
        <v>45625</v>
      </c>
      <c r="AC287" s="22">
        <f>INDEX([1]!Finan[Vencimento - Vencimento orig],MATCH(Vendas[[#This Row],[Pedido]],[1]!Finan[Pedido],0))</f>
        <v>45631</v>
      </c>
      <c r="AD287" s="6" t="s">
        <v>55</v>
      </c>
      <c r="AE287" s="6"/>
    </row>
    <row r="288" spans="1:31" hidden="1" x14ac:dyDescent="0.3">
      <c r="A288" s="6" t="s">
        <v>35</v>
      </c>
      <c r="B288" s="6" t="s">
        <v>396</v>
      </c>
      <c r="C288" t="s">
        <v>397</v>
      </c>
      <c r="D288" t="s">
        <v>78</v>
      </c>
      <c r="E288" t="s">
        <v>172</v>
      </c>
      <c r="F288" t="s">
        <v>40</v>
      </c>
      <c r="G288" s="16" t="s">
        <v>105</v>
      </c>
      <c r="H288" s="20">
        <v>111</v>
      </c>
      <c r="I288" t="s">
        <v>127</v>
      </c>
      <c r="J288" s="6" t="s">
        <v>43</v>
      </c>
      <c r="K288" t="s">
        <v>44</v>
      </c>
      <c r="L288" s="6" t="s">
        <v>61</v>
      </c>
      <c r="M288" t="s">
        <v>46</v>
      </c>
      <c r="N288" t="s">
        <v>47</v>
      </c>
      <c r="O288" s="20">
        <v>16</v>
      </c>
      <c r="P288" s="6" t="s">
        <v>20</v>
      </c>
      <c r="Q288" s="6">
        <f>IF(Vendas[[#This Row],[Unid.]]="BG 5 M",Vendas[[#This Row],[Qtde. ]]*25,IF(Vendas[[#This Row],[Unid.]]="BG2,5M",Vendas[[#This Row],[Qtde. ]]*12.5,Vendas[[#This Row],[Qtde. ]]))</f>
        <v>16</v>
      </c>
      <c r="R288" s="6" t="s">
        <v>49</v>
      </c>
      <c r="S288" s="6" t="s">
        <v>50</v>
      </c>
      <c r="T288" s="3">
        <v>405</v>
      </c>
      <c r="U288" s="3">
        <v>405</v>
      </c>
      <c r="V288" s="21">
        <v>6480</v>
      </c>
      <c r="W288" s="6" t="s">
        <v>107</v>
      </c>
      <c r="X288" t="s">
        <v>63</v>
      </c>
      <c r="Z288" t="s">
        <v>53</v>
      </c>
      <c r="AA288" s="16" t="s">
        <v>54</v>
      </c>
      <c r="AB288" s="22">
        <f>INDEX([1]!roteiros[Previsão de entrega],MATCH(Vendas[[#This Row],[Pedido]],[1]!roteiros[Pedido],0))</f>
        <v>45625</v>
      </c>
      <c r="AC288" s="22">
        <f>INDEX([1]!Finan[Vencimento - Vencimento orig],MATCH(Vendas[[#This Row],[Pedido]],[1]!Finan[Pedido],0))</f>
        <v>45631</v>
      </c>
      <c r="AD288" s="6" t="s">
        <v>55</v>
      </c>
      <c r="AE288" s="6"/>
    </row>
    <row r="289" spans="1:31" hidden="1" x14ac:dyDescent="0.3">
      <c r="A289" s="6" t="s">
        <v>35</v>
      </c>
      <c r="B289" s="6" t="s">
        <v>398</v>
      </c>
      <c r="C289" t="s">
        <v>399</v>
      </c>
      <c r="D289" t="s">
        <v>38</v>
      </c>
      <c r="E289" t="s">
        <v>221</v>
      </c>
      <c r="F289" t="s">
        <v>40</v>
      </c>
      <c r="G289" s="16" t="s">
        <v>100</v>
      </c>
      <c r="H289" s="20">
        <v>214</v>
      </c>
      <c r="I289" t="s">
        <v>42</v>
      </c>
      <c r="J289" s="6" t="s">
        <v>83</v>
      </c>
      <c r="K289" t="s">
        <v>44</v>
      </c>
      <c r="L289" s="6" t="s">
        <v>61</v>
      </c>
      <c r="M289" t="s">
        <v>46</v>
      </c>
      <c r="N289" t="s">
        <v>47</v>
      </c>
      <c r="O289" s="20">
        <v>2</v>
      </c>
      <c r="P289" s="6" t="s">
        <v>48</v>
      </c>
      <c r="Q289" s="6">
        <f>IF(Vendas[[#This Row],[Unid.]]="BG 5 M",Vendas[[#This Row],[Qtde. ]]*25,IF(Vendas[[#This Row],[Unid.]]="BG2,5M",Vendas[[#This Row],[Qtde. ]]*12.5,Vendas[[#This Row],[Qtde. ]]))</f>
        <v>50</v>
      </c>
      <c r="R289" s="6" t="s">
        <v>49</v>
      </c>
      <c r="S289" s="6" t="s">
        <v>50</v>
      </c>
      <c r="T289" s="3">
        <v>11375</v>
      </c>
      <c r="U289" s="3">
        <v>11375</v>
      </c>
      <c r="V289" s="21">
        <v>22750</v>
      </c>
      <c r="W289" s="6" t="s">
        <v>122</v>
      </c>
      <c r="X289" t="s">
        <v>63</v>
      </c>
      <c r="Z289" t="s">
        <v>64</v>
      </c>
      <c r="AA289" s="16" t="s">
        <v>245</v>
      </c>
      <c r="AB289" s="22">
        <f>INDEX([1]!roteiros[Previsão de entrega],MATCH(Vendas[[#This Row],[Pedido]],[1]!roteiros[Pedido],0))</f>
        <v>45634</v>
      </c>
      <c r="AC289" s="22">
        <f>INDEX([1]!Finan[Vencimento - Vencimento orig],MATCH(Vendas[[#This Row],[Pedido]],[1]!Finan[Pedido],0))</f>
        <v>45627</v>
      </c>
      <c r="AD289" s="6" t="s">
        <v>55</v>
      </c>
      <c r="AE289" s="6"/>
    </row>
    <row r="290" spans="1:31" hidden="1" x14ac:dyDescent="0.3">
      <c r="A290" s="6" t="s">
        <v>35</v>
      </c>
      <c r="B290" s="6" t="s">
        <v>400</v>
      </c>
      <c r="C290" t="s">
        <v>401</v>
      </c>
      <c r="D290" t="s">
        <v>38</v>
      </c>
      <c r="E290" t="s">
        <v>96</v>
      </c>
      <c r="F290" t="s">
        <v>40</v>
      </c>
      <c r="G290" s="16" t="s">
        <v>318</v>
      </c>
      <c r="H290" s="20">
        <v>220</v>
      </c>
      <c r="I290" t="s">
        <v>42</v>
      </c>
      <c r="J290" s="6" t="s">
        <v>60</v>
      </c>
      <c r="K290" t="s">
        <v>44</v>
      </c>
      <c r="L290" s="6" t="s">
        <v>70</v>
      </c>
      <c r="M290" t="s">
        <v>46</v>
      </c>
      <c r="N290" t="s">
        <v>47</v>
      </c>
      <c r="O290" s="20">
        <v>10</v>
      </c>
      <c r="P290" s="6" t="s">
        <v>48</v>
      </c>
      <c r="Q290" s="6">
        <f>IF(Vendas[[#This Row],[Unid.]]="BG 5 M",Vendas[[#This Row],[Qtde. ]]*25,IF(Vendas[[#This Row],[Unid.]]="BG2,5M",Vendas[[#This Row],[Qtde. ]]*12.5,Vendas[[#This Row],[Qtde. ]]))</f>
        <v>250</v>
      </c>
      <c r="R290" s="6" t="s">
        <v>49</v>
      </c>
      <c r="S290" s="6" t="s">
        <v>50</v>
      </c>
      <c r="T290" s="3">
        <v>9948.25</v>
      </c>
      <c r="U290" s="3">
        <v>9948.25</v>
      </c>
      <c r="V290" s="21">
        <v>99482.5</v>
      </c>
      <c r="W290" s="6" t="s">
        <v>122</v>
      </c>
      <c r="X290" t="s">
        <v>63</v>
      </c>
      <c r="Z290" t="s">
        <v>64</v>
      </c>
      <c r="AA290" s="16" t="s">
        <v>166</v>
      </c>
      <c r="AB290" s="22">
        <f>INDEX([1]!roteiros[Previsão de entrega],MATCH(Vendas[[#This Row],[Pedido]],[1]!roteiros[Pedido],0))</f>
        <v>45631</v>
      </c>
      <c r="AC290" s="22">
        <f>INDEX([1]!Finan[Vencimento - Vencimento orig],MATCH(Vendas[[#This Row],[Pedido]],[1]!Finan[Pedido],0))</f>
        <v>45627</v>
      </c>
      <c r="AD290" s="6" t="s">
        <v>55</v>
      </c>
      <c r="AE290" s="6"/>
    </row>
    <row r="291" spans="1:31" hidden="1" x14ac:dyDescent="0.3">
      <c r="A291" s="6" t="s">
        <v>35</v>
      </c>
      <c r="B291" s="6" t="s">
        <v>400</v>
      </c>
      <c r="C291" t="s">
        <v>401</v>
      </c>
      <c r="D291" t="s">
        <v>38</v>
      </c>
      <c r="E291" t="s">
        <v>96</v>
      </c>
      <c r="F291" t="s">
        <v>40</v>
      </c>
      <c r="G291" s="16" t="s">
        <v>318</v>
      </c>
      <c r="H291" s="20">
        <v>220</v>
      </c>
      <c r="I291" t="s">
        <v>42</v>
      </c>
      <c r="J291" s="6" t="s">
        <v>60</v>
      </c>
      <c r="K291" t="s">
        <v>44</v>
      </c>
      <c r="L291" s="6" t="s">
        <v>61</v>
      </c>
      <c r="M291" t="s">
        <v>46</v>
      </c>
      <c r="N291" t="s">
        <v>47</v>
      </c>
      <c r="O291" s="20">
        <v>4</v>
      </c>
      <c r="P291" s="6" t="s">
        <v>48</v>
      </c>
      <c r="Q291" s="6">
        <f>IF(Vendas[[#This Row],[Unid.]]="BG 5 M",Vendas[[#This Row],[Qtde. ]]*25,IF(Vendas[[#This Row],[Unid.]]="BG2,5M",Vendas[[#This Row],[Qtde. ]]*12.5,Vendas[[#This Row],[Qtde. ]]))</f>
        <v>100</v>
      </c>
      <c r="R291" s="6" t="s">
        <v>49</v>
      </c>
      <c r="S291" s="6" t="s">
        <v>50</v>
      </c>
      <c r="T291" s="3">
        <v>10829</v>
      </c>
      <c r="U291" s="3">
        <v>10829</v>
      </c>
      <c r="V291" s="21">
        <v>43316</v>
      </c>
      <c r="W291" s="6" t="s">
        <v>122</v>
      </c>
      <c r="X291" t="s">
        <v>63</v>
      </c>
      <c r="Z291" t="s">
        <v>64</v>
      </c>
      <c r="AA291" s="16" t="s">
        <v>166</v>
      </c>
      <c r="AB291" s="22">
        <f>INDEX([1]!roteiros[Previsão de entrega],MATCH(Vendas[[#This Row],[Pedido]],[1]!roteiros[Pedido],0))</f>
        <v>45631</v>
      </c>
      <c r="AC291" s="22">
        <f>INDEX([1]!Finan[Vencimento - Vencimento orig],MATCH(Vendas[[#This Row],[Pedido]],[1]!Finan[Pedido],0))</f>
        <v>45627</v>
      </c>
      <c r="AD291" s="6" t="s">
        <v>55</v>
      </c>
      <c r="AE291" s="6"/>
    </row>
    <row r="292" spans="1:31" hidden="1" x14ac:dyDescent="0.3">
      <c r="A292" s="23" t="s">
        <v>75</v>
      </c>
      <c r="B292" s="23" t="s">
        <v>402</v>
      </c>
      <c r="C292" t="s">
        <v>403</v>
      </c>
      <c r="D292" t="s">
        <v>38</v>
      </c>
      <c r="E292" t="s">
        <v>340</v>
      </c>
      <c r="F292" t="s">
        <v>80</v>
      </c>
      <c r="G292" s="16" t="s">
        <v>132</v>
      </c>
      <c r="H292" s="24">
        <v>410</v>
      </c>
      <c r="I292" t="s">
        <v>82</v>
      </c>
      <c r="J292" s="23" t="s">
        <v>43</v>
      </c>
      <c r="K292" t="s">
        <v>44</v>
      </c>
      <c r="L292" s="23" t="s">
        <v>88</v>
      </c>
      <c r="M292">
        <v>2</v>
      </c>
      <c r="N292" t="s">
        <v>47</v>
      </c>
      <c r="O292" s="24">
        <v>14</v>
      </c>
      <c r="P292" s="23" t="s">
        <v>48</v>
      </c>
      <c r="Q292" s="23">
        <f>IF(Vendas[[#This Row],[Unid.]]="BG 5 M",Vendas[[#This Row],[Qtde. ]]*25,IF(Vendas[[#This Row],[Unid.]]="BG2,5M",Vendas[[#This Row],[Qtde. ]]*12.5,Vendas[[#This Row],[Qtde. ]]))</f>
        <v>350</v>
      </c>
      <c r="R292" s="23" t="s">
        <v>49</v>
      </c>
      <c r="S292" s="23" t="s">
        <v>50</v>
      </c>
      <c r="T292" s="3">
        <v>8375</v>
      </c>
      <c r="U292" s="3">
        <v>8375</v>
      </c>
      <c r="V292" s="25">
        <v>117250</v>
      </c>
      <c r="W292" s="23" t="s">
        <v>85</v>
      </c>
      <c r="X292" t="s">
        <v>52</v>
      </c>
      <c r="Z292" t="s">
        <v>64</v>
      </c>
      <c r="AA292" s="16" t="s">
        <v>54</v>
      </c>
      <c r="AB292" s="26">
        <f>INDEX([1]!roteiros[Previsão de entrega],MATCH(Vendas[[#This Row],[Pedido]],[1]!roteiros[Pedido],0))</f>
        <v>45618</v>
      </c>
      <c r="AC292" s="26">
        <f>INDEX([1]!Finan[Vencimento - Vencimento orig],MATCH(Vendas[[#This Row],[Pedido]],[1]!Finan[Pedido],0))</f>
        <v>45608</v>
      </c>
      <c r="AD292" s="23" t="s">
        <v>55</v>
      </c>
      <c r="AE292" s="23"/>
    </row>
    <row r="293" spans="1:31" hidden="1" x14ac:dyDescent="0.3">
      <c r="A293" s="23" t="s">
        <v>75</v>
      </c>
      <c r="B293" s="23" t="s">
        <v>402</v>
      </c>
      <c r="C293" t="s">
        <v>403</v>
      </c>
      <c r="D293" t="s">
        <v>38</v>
      </c>
      <c r="E293" t="s">
        <v>340</v>
      </c>
      <c r="F293" t="s">
        <v>80</v>
      </c>
      <c r="G293" s="16" t="s">
        <v>132</v>
      </c>
      <c r="H293" s="24">
        <v>410</v>
      </c>
      <c r="I293" t="s">
        <v>82</v>
      </c>
      <c r="J293" s="23" t="s">
        <v>43</v>
      </c>
      <c r="K293" t="s">
        <v>44</v>
      </c>
      <c r="L293" s="23" t="s">
        <v>88</v>
      </c>
      <c r="M293">
        <v>2</v>
      </c>
      <c r="N293" t="s">
        <v>47</v>
      </c>
      <c r="O293" s="24">
        <v>15</v>
      </c>
      <c r="P293" s="23" t="s">
        <v>20</v>
      </c>
      <c r="Q293" s="23">
        <f>IF(Vendas[[#This Row],[Unid.]]="BG 5 M",Vendas[[#This Row],[Qtde. ]]*25,IF(Vendas[[#This Row],[Unid.]]="BG2,5M",Vendas[[#This Row],[Qtde. ]]*12.5,Vendas[[#This Row],[Qtde. ]]))</f>
        <v>15</v>
      </c>
      <c r="R293" s="23" t="s">
        <v>49</v>
      </c>
      <c r="S293" s="23" t="s">
        <v>50</v>
      </c>
      <c r="T293" s="3">
        <v>335</v>
      </c>
      <c r="U293" s="3">
        <v>335</v>
      </c>
      <c r="V293" s="25">
        <v>5025</v>
      </c>
      <c r="W293" s="23" t="s">
        <v>85</v>
      </c>
      <c r="X293" t="s">
        <v>52</v>
      </c>
      <c r="Z293" t="s">
        <v>64</v>
      </c>
      <c r="AA293" s="16" t="s">
        <v>54</v>
      </c>
      <c r="AB293" s="26">
        <f>INDEX([1]!roteiros[Previsão de entrega],MATCH(Vendas[[#This Row],[Pedido]],[1]!roteiros[Pedido],0))</f>
        <v>45618</v>
      </c>
      <c r="AC293" s="26">
        <f>INDEX([1]!Finan[Vencimento - Vencimento orig],MATCH(Vendas[[#This Row],[Pedido]],[1]!Finan[Pedido],0))</f>
        <v>45608</v>
      </c>
      <c r="AD293" s="23" t="s">
        <v>55</v>
      </c>
      <c r="AE293" s="23"/>
    </row>
    <row r="294" spans="1:31" hidden="1" x14ac:dyDescent="0.3">
      <c r="A294" s="7" t="s">
        <v>35</v>
      </c>
      <c r="B294" s="7" t="s">
        <v>404</v>
      </c>
      <c r="C294" t="s">
        <v>405</v>
      </c>
      <c r="D294" t="s">
        <v>125</v>
      </c>
      <c r="E294" t="s">
        <v>343</v>
      </c>
      <c r="F294" t="s">
        <v>40</v>
      </c>
      <c r="G294" s="16" t="s">
        <v>161</v>
      </c>
      <c r="H294" s="17">
        <v>722</v>
      </c>
      <c r="I294" t="s">
        <v>42</v>
      </c>
      <c r="J294" s="7" t="s">
        <v>113</v>
      </c>
      <c r="K294" t="s">
        <v>44</v>
      </c>
      <c r="L294" s="7" t="s">
        <v>114</v>
      </c>
      <c r="M294" t="s">
        <v>46</v>
      </c>
      <c r="N294" t="s">
        <v>47</v>
      </c>
      <c r="O294" s="17">
        <v>3</v>
      </c>
      <c r="P294" s="7" t="s">
        <v>48</v>
      </c>
      <c r="Q294" s="7">
        <f>IF(Vendas[[#This Row],[Unid.]]="BG 5 M",Vendas[[#This Row],[Qtde. ]]*25,IF(Vendas[[#This Row],[Unid.]]="BG2,5M",Vendas[[#This Row],[Qtde. ]]*12.5,Vendas[[#This Row],[Qtde. ]]))</f>
        <v>75</v>
      </c>
      <c r="R294" s="7" t="s">
        <v>49</v>
      </c>
      <c r="S294" s="7" t="s">
        <v>50</v>
      </c>
      <c r="T294" s="3">
        <v>10250</v>
      </c>
      <c r="U294" s="3">
        <v>10250</v>
      </c>
      <c r="V294" s="18">
        <v>30750</v>
      </c>
      <c r="W294" s="7" t="s">
        <v>51</v>
      </c>
      <c r="X294" t="s">
        <v>63</v>
      </c>
      <c r="Z294" t="s">
        <v>53</v>
      </c>
      <c r="AA294" s="16" t="s">
        <v>406</v>
      </c>
      <c r="AB294" s="19">
        <f>INDEX([1]!roteiros[Previsão de entrega],MATCH(Vendas[[#This Row],[Pedido]],[1]!roteiros[Pedido],0))</f>
        <v>45652</v>
      </c>
      <c r="AC294" s="19">
        <f>INDEX([1]!Finan[Vencimento - Vencimento orig],MATCH(Vendas[[#This Row],[Pedido]],[1]!Finan[Pedido],0))</f>
        <v>45767</v>
      </c>
      <c r="AD294" s="7" t="s">
        <v>55</v>
      </c>
      <c r="AE294" s="7"/>
    </row>
    <row r="295" spans="1:31" hidden="1" x14ac:dyDescent="0.3">
      <c r="A295" s="7" t="s">
        <v>35</v>
      </c>
      <c r="B295" s="7" t="s">
        <v>404</v>
      </c>
      <c r="C295" t="s">
        <v>405</v>
      </c>
      <c r="D295" t="s">
        <v>125</v>
      </c>
      <c r="E295" t="s">
        <v>343</v>
      </c>
      <c r="F295" t="s">
        <v>40</v>
      </c>
      <c r="G295" s="16" t="s">
        <v>161</v>
      </c>
      <c r="H295" s="17">
        <v>722</v>
      </c>
      <c r="I295" t="s">
        <v>42</v>
      </c>
      <c r="J295" s="7" t="s">
        <v>113</v>
      </c>
      <c r="K295" t="s">
        <v>44</v>
      </c>
      <c r="L295" s="7" t="s">
        <v>114</v>
      </c>
      <c r="M295" t="s">
        <v>46</v>
      </c>
      <c r="N295" t="s">
        <v>47</v>
      </c>
      <c r="O295" s="17">
        <v>5</v>
      </c>
      <c r="P295" s="7" t="s">
        <v>20</v>
      </c>
      <c r="Q295" s="7">
        <f>IF(Vendas[[#This Row],[Unid.]]="BG 5 M",Vendas[[#This Row],[Qtde. ]]*25,IF(Vendas[[#This Row],[Unid.]]="BG2,5M",Vendas[[#This Row],[Qtde. ]]*12.5,Vendas[[#This Row],[Qtde. ]]))</f>
        <v>5</v>
      </c>
      <c r="R295" s="7" t="s">
        <v>49</v>
      </c>
      <c r="S295" s="7" t="s">
        <v>50</v>
      </c>
      <c r="T295" s="3">
        <v>410</v>
      </c>
      <c r="U295" s="3">
        <v>410</v>
      </c>
      <c r="V295" s="18">
        <v>2050</v>
      </c>
      <c r="W295" s="7" t="s">
        <v>51</v>
      </c>
      <c r="X295" t="s">
        <v>63</v>
      </c>
      <c r="Z295" t="s">
        <v>53</v>
      </c>
      <c r="AA295" s="16" t="s">
        <v>406</v>
      </c>
      <c r="AB295" s="19">
        <f>INDEX([1]!roteiros[Previsão de entrega],MATCH(Vendas[[#This Row],[Pedido]],[1]!roteiros[Pedido],0))</f>
        <v>45652</v>
      </c>
      <c r="AC295" s="19">
        <f>INDEX([1]!Finan[Vencimento - Vencimento orig],MATCH(Vendas[[#This Row],[Pedido]],[1]!Finan[Pedido],0))</f>
        <v>45767</v>
      </c>
      <c r="AD295" s="7" t="s">
        <v>55</v>
      </c>
      <c r="AE295" s="7"/>
    </row>
    <row r="296" spans="1:31" hidden="1" x14ac:dyDescent="0.3">
      <c r="A296" s="7" t="s">
        <v>35</v>
      </c>
      <c r="B296" s="7" t="s">
        <v>404</v>
      </c>
      <c r="C296" t="s">
        <v>405</v>
      </c>
      <c r="D296" t="s">
        <v>125</v>
      </c>
      <c r="E296" t="s">
        <v>343</v>
      </c>
      <c r="F296" t="s">
        <v>40</v>
      </c>
      <c r="G296" s="16" t="s">
        <v>161</v>
      </c>
      <c r="H296" s="17">
        <v>722</v>
      </c>
      <c r="I296" t="s">
        <v>42</v>
      </c>
      <c r="J296" s="7" t="s">
        <v>113</v>
      </c>
      <c r="K296" t="s">
        <v>44</v>
      </c>
      <c r="L296" s="7" t="s">
        <v>70</v>
      </c>
      <c r="M296" t="s">
        <v>46</v>
      </c>
      <c r="N296" t="s">
        <v>47</v>
      </c>
      <c r="O296" s="17">
        <v>7</v>
      </c>
      <c r="P296" s="7" t="s">
        <v>48</v>
      </c>
      <c r="Q296" s="7">
        <f>IF(Vendas[[#This Row],[Unid.]]="BG 5 M",Vendas[[#This Row],[Qtde. ]]*25,IF(Vendas[[#This Row],[Unid.]]="BG2,5M",Vendas[[#This Row],[Qtde. ]]*12.5,Vendas[[#This Row],[Qtde. ]]))</f>
        <v>175</v>
      </c>
      <c r="R296" s="7" t="s">
        <v>49</v>
      </c>
      <c r="S296" s="7" t="s">
        <v>50</v>
      </c>
      <c r="T296" s="3">
        <v>10500</v>
      </c>
      <c r="U296" s="3">
        <v>10500</v>
      </c>
      <c r="V296" s="18">
        <v>73500</v>
      </c>
      <c r="W296" s="7" t="s">
        <v>51</v>
      </c>
      <c r="X296" t="s">
        <v>63</v>
      </c>
      <c r="Z296" t="s">
        <v>53</v>
      </c>
      <c r="AA296" s="16" t="s">
        <v>406</v>
      </c>
      <c r="AB296" s="19">
        <f>INDEX([1]!roteiros[Previsão de entrega],MATCH(Vendas[[#This Row],[Pedido]],[1]!roteiros[Pedido],0))</f>
        <v>45652</v>
      </c>
      <c r="AC296" s="19">
        <f>INDEX([1]!Finan[Vencimento - Vencimento orig],MATCH(Vendas[[#This Row],[Pedido]],[1]!Finan[Pedido],0))</f>
        <v>45767</v>
      </c>
      <c r="AD296" s="7" t="s">
        <v>55</v>
      </c>
      <c r="AE296" s="7"/>
    </row>
    <row r="297" spans="1:31" hidden="1" x14ac:dyDescent="0.3">
      <c r="A297" s="7" t="s">
        <v>35</v>
      </c>
      <c r="B297" s="7" t="s">
        <v>404</v>
      </c>
      <c r="C297" t="s">
        <v>405</v>
      </c>
      <c r="D297" t="s">
        <v>125</v>
      </c>
      <c r="E297" t="s">
        <v>343</v>
      </c>
      <c r="F297" t="s">
        <v>40</v>
      </c>
      <c r="G297" s="16" t="s">
        <v>161</v>
      </c>
      <c r="H297" s="17">
        <v>722</v>
      </c>
      <c r="I297" t="s">
        <v>42</v>
      </c>
      <c r="J297" s="7" t="s">
        <v>113</v>
      </c>
      <c r="K297" t="s">
        <v>44</v>
      </c>
      <c r="L297" s="7" t="s">
        <v>70</v>
      </c>
      <c r="M297" t="s">
        <v>46</v>
      </c>
      <c r="N297" t="s">
        <v>47</v>
      </c>
      <c r="O297" s="17">
        <v>10</v>
      </c>
      <c r="P297" s="7" t="s">
        <v>20</v>
      </c>
      <c r="Q297" s="7">
        <f>IF(Vendas[[#This Row],[Unid.]]="BG 5 M",Vendas[[#This Row],[Qtde. ]]*25,IF(Vendas[[#This Row],[Unid.]]="BG2,5M",Vendas[[#This Row],[Qtde. ]]*12.5,Vendas[[#This Row],[Qtde. ]]))</f>
        <v>10</v>
      </c>
      <c r="R297" s="7" t="s">
        <v>49</v>
      </c>
      <c r="S297" s="7" t="s">
        <v>50</v>
      </c>
      <c r="T297" s="3">
        <v>420</v>
      </c>
      <c r="U297" s="3">
        <v>420</v>
      </c>
      <c r="V297" s="18">
        <v>4200</v>
      </c>
      <c r="W297" s="7" t="s">
        <v>51</v>
      </c>
      <c r="X297" t="s">
        <v>63</v>
      </c>
      <c r="Z297" t="s">
        <v>53</v>
      </c>
      <c r="AA297" s="16" t="s">
        <v>406</v>
      </c>
      <c r="AB297" s="19">
        <f>INDEX([1]!roteiros[Previsão de entrega],MATCH(Vendas[[#This Row],[Pedido]],[1]!roteiros[Pedido],0))</f>
        <v>45652</v>
      </c>
      <c r="AC297" s="19">
        <f>INDEX([1]!Finan[Vencimento - Vencimento orig],MATCH(Vendas[[#This Row],[Pedido]],[1]!Finan[Pedido],0))</f>
        <v>45767</v>
      </c>
      <c r="AD297" s="7" t="s">
        <v>55</v>
      </c>
      <c r="AE297" s="7"/>
    </row>
    <row r="298" spans="1:31" hidden="1" x14ac:dyDescent="0.3">
      <c r="A298" s="7" t="s">
        <v>35</v>
      </c>
      <c r="B298" s="7" t="s">
        <v>404</v>
      </c>
      <c r="C298" t="s">
        <v>405</v>
      </c>
      <c r="D298" t="s">
        <v>125</v>
      </c>
      <c r="E298" t="s">
        <v>343</v>
      </c>
      <c r="F298" t="s">
        <v>40</v>
      </c>
      <c r="G298" s="16" t="s">
        <v>161</v>
      </c>
      <c r="H298" s="17">
        <v>722</v>
      </c>
      <c r="I298" t="s">
        <v>42</v>
      </c>
      <c r="J298" s="7" t="s">
        <v>113</v>
      </c>
      <c r="K298" t="s">
        <v>44</v>
      </c>
      <c r="L298" s="7" t="s">
        <v>61</v>
      </c>
      <c r="M298" t="s">
        <v>46</v>
      </c>
      <c r="N298" t="s">
        <v>47</v>
      </c>
      <c r="O298" s="17">
        <v>3</v>
      </c>
      <c r="P298" s="7" t="s">
        <v>48</v>
      </c>
      <c r="Q298" s="7">
        <f>IF(Vendas[[#This Row],[Unid.]]="BG 5 M",Vendas[[#This Row],[Qtde. ]]*25,IF(Vendas[[#This Row],[Unid.]]="BG2,5M",Vendas[[#This Row],[Qtde. ]]*12.5,Vendas[[#This Row],[Qtde. ]]))</f>
        <v>75</v>
      </c>
      <c r="R298" s="7" t="s">
        <v>49</v>
      </c>
      <c r="S298" s="7" t="s">
        <v>50</v>
      </c>
      <c r="T298" s="3">
        <v>12250</v>
      </c>
      <c r="U298" s="3">
        <v>12250</v>
      </c>
      <c r="V298" s="18">
        <v>36750</v>
      </c>
      <c r="W298" s="7" t="s">
        <v>51</v>
      </c>
      <c r="X298" t="s">
        <v>63</v>
      </c>
      <c r="Z298" t="s">
        <v>53</v>
      </c>
      <c r="AA298" s="16" t="s">
        <v>406</v>
      </c>
      <c r="AB298" s="19">
        <f>INDEX([1]!roteiros[Previsão de entrega],MATCH(Vendas[[#This Row],[Pedido]],[1]!roteiros[Pedido],0))</f>
        <v>45652</v>
      </c>
      <c r="AC298" s="19">
        <f>INDEX([1]!Finan[Vencimento - Vencimento orig],MATCH(Vendas[[#This Row],[Pedido]],[1]!Finan[Pedido],0))</f>
        <v>45767</v>
      </c>
      <c r="AD298" s="7" t="s">
        <v>55</v>
      </c>
      <c r="AE298" s="7"/>
    </row>
    <row r="299" spans="1:31" hidden="1" x14ac:dyDescent="0.3">
      <c r="A299" s="6" t="s">
        <v>35</v>
      </c>
      <c r="B299" s="6" t="s">
        <v>407</v>
      </c>
      <c r="C299" t="s">
        <v>408</v>
      </c>
      <c r="D299" t="s">
        <v>78</v>
      </c>
      <c r="E299" t="s">
        <v>160</v>
      </c>
      <c r="F299" t="s">
        <v>40</v>
      </c>
      <c r="G299" s="16" t="s">
        <v>59</v>
      </c>
      <c r="H299" s="20">
        <v>102</v>
      </c>
      <c r="I299" t="s">
        <v>42</v>
      </c>
      <c r="J299" s="6" t="s">
        <v>60</v>
      </c>
      <c r="K299" t="s">
        <v>44</v>
      </c>
      <c r="L299" s="6" t="s">
        <v>84</v>
      </c>
      <c r="M299" t="s">
        <v>46</v>
      </c>
      <c r="N299" t="s">
        <v>47</v>
      </c>
      <c r="O299" s="20">
        <v>1</v>
      </c>
      <c r="P299" s="6" t="s">
        <v>48</v>
      </c>
      <c r="Q299" s="6">
        <f>IF(Vendas[[#This Row],[Unid.]]="BG 5 M",Vendas[[#This Row],[Qtde. ]]*25,IF(Vendas[[#This Row],[Unid.]]="BG2,5M",Vendas[[#This Row],[Qtde. ]]*12.5,Vendas[[#This Row],[Qtde. ]]))</f>
        <v>25</v>
      </c>
      <c r="R299" s="6" t="s">
        <v>49</v>
      </c>
      <c r="S299" s="6" t="s">
        <v>50</v>
      </c>
      <c r="T299" s="3">
        <v>8650</v>
      </c>
      <c r="U299" s="3">
        <v>8650</v>
      </c>
      <c r="V299" s="21">
        <v>8650</v>
      </c>
      <c r="W299" s="6" t="s">
        <v>107</v>
      </c>
      <c r="X299" t="s">
        <v>63</v>
      </c>
      <c r="Z299" t="s">
        <v>53</v>
      </c>
      <c r="AA299" s="16" t="s">
        <v>409</v>
      </c>
      <c r="AB299" s="22">
        <f>INDEX([1]!roteiros[Previsão de entrega],MATCH(Vendas[[#This Row],[Pedido]],[1]!roteiros[Pedido],0))</f>
        <v>45649</v>
      </c>
      <c r="AC299" s="22">
        <f>INDEX([1]!Finan[Vencimento - Vencimento orig],MATCH(Vendas[[#This Row],[Pedido]],[1]!Finan[Pedido],0))</f>
        <v>45691</v>
      </c>
      <c r="AD299" s="6" t="s">
        <v>55</v>
      </c>
      <c r="AE299" s="6"/>
    </row>
    <row r="300" spans="1:31" hidden="1" x14ac:dyDescent="0.3">
      <c r="A300" s="6" t="s">
        <v>35</v>
      </c>
      <c r="B300" s="6" t="s">
        <v>407</v>
      </c>
      <c r="C300" t="s">
        <v>408</v>
      </c>
      <c r="D300" t="s">
        <v>78</v>
      </c>
      <c r="E300" t="s">
        <v>160</v>
      </c>
      <c r="F300" t="s">
        <v>40</v>
      </c>
      <c r="G300" s="16" t="s">
        <v>59</v>
      </c>
      <c r="H300" s="20">
        <v>102</v>
      </c>
      <c r="I300" t="s">
        <v>42</v>
      </c>
      <c r="J300" s="6" t="s">
        <v>60</v>
      </c>
      <c r="K300" t="s">
        <v>44</v>
      </c>
      <c r="L300" s="6" t="s">
        <v>70</v>
      </c>
      <c r="M300" t="s">
        <v>46</v>
      </c>
      <c r="N300" t="s">
        <v>47</v>
      </c>
      <c r="O300" s="20">
        <v>1</v>
      </c>
      <c r="P300" s="6" t="s">
        <v>48</v>
      </c>
      <c r="Q300" s="6">
        <f>IF(Vendas[[#This Row],[Unid.]]="BG 5 M",Vendas[[#This Row],[Qtde. ]]*25,IF(Vendas[[#This Row],[Unid.]]="BG2,5M",Vendas[[#This Row],[Qtde. ]]*12.5,Vendas[[#This Row],[Qtde. ]]))</f>
        <v>25</v>
      </c>
      <c r="R300" s="6" t="s">
        <v>49</v>
      </c>
      <c r="S300" s="6" t="s">
        <v>50</v>
      </c>
      <c r="T300" s="3">
        <v>10750</v>
      </c>
      <c r="U300" s="3">
        <v>10750</v>
      </c>
      <c r="V300" s="21">
        <v>10750</v>
      </c>
      <c r="W300" s="6" t="s">
        <v>107</v>
      </c>
      <c r="X300" t="s">
        <v>63</v>
      </c>
      <c r="Z300" t="s">
        <v>53</v>
      </c>
      <c r="AA300" s="16" t="s">
        <v>409</v>
      </c>
      <c r="AB300" s="22">
        <f>INDEX([1]!roteiros[Previsão de entrega],MATCH(Vendas[[#This Row],[Pedido]],[1]!roteiros[Pedido],0))</f>
        <v>45649</v>
      </c>
      <c r="AC300" s="22">
        <f>INDEX([1]!Finan[Vencimento - Vencimento orig],MATCH(Vendas[[#This Row],[Pedido]],[1]!Finan[Pedido],0))</f>
        <v>45691</v>
      </c>
      <c r="AD300" s="6" t="s">
        <v>55</v>
      </c>
      <c r="AE300" s="6"/>
    </row>
    <row r="301" spans="1:31" hidden="1" x14ac:dyDescent="0.3">
      <c r="A301" s="6" t="s">
        <v>35</v>
      </c>
      <c r="B301" s="6" t="s">
        <v>407</v>
      </c>
      <c r="C301" t="s">
        <v>408</v>
      </c>
      <c r="D301" t="s">
        <v>78</v>
      </c>
      <c r="E301" t="s">
        <v>160</v>
      </c>
      <c r="F301" t="s">
        <v>40</v>
      </c>
      <c r="G301" s="16" t="s">
        <v>59</v>
      </c>
      <c r="H301" s="20">
        <v>102</v>
      </c>
      <c r="I301" t="s">
        <v>42</v>
      </c>
      <c r="J301" s="6" t="s">
        <v>60</v>
      </c>
      <c r="K301" t="s">
        <v>44</v>
      </c>
      <c r="L301" s="6" t="s">
        <v>61</v>
      </c>
      <c r="M301" t="s">
        <v>46</v>
      </c>
      <c r="N301" t="s">
        <v>47</v>
      </c>
      <c r="O301" s="20">
        <v>21</v>
      </c>
      <c r="P301" s="6" t="s">
        <v>20</v>
      </c>
      <c r="Q301" s="6">
        <f>IF(Vendas[[#This Row],[Unid.]]="BG 5 M",Vendas[[#This Row],[Qtde. ]]*25,IF(Vendas[[#This Row],[Unid.]]="BG2,5M",Vendas[[#This Row],[Qtde. ]]*12.5,Vendas[[#This Row],[Qtde. ]]))</f>
        <v>21</v>
      </c>
      <c r="R301" s="6" t="s">
        <v>49</v>
      </c>
      <c r="S301" s="6" t="s">
        <v>50</v>
      </c>
      <c r="T301" s="3">
        <v>455</v>
      </c>
      <c r="U301" s="3">
        <v>455</v>
      </c>
      <c r="V301" s="21">
        <v>9555</v>
      </c>
      <c r="W301" s="6" t="s">
        <v>107</v>
      </c>
      <c r="X301" t="s">
        <v>63</v>
      </c>
      <c r="Z301" t="s">
        <v>53</v>
      </c>
      <c r="AA301" s="16" t="s">
        <v>409</v>
      </c>
      <c r="AB301" s="22">
        <f>INDEX([1]!roteiros[Previsão de entrega],MATCH(Vendas[[#This Row],[Pedido]],[1]!roteiros[Pedido],0))</f>
        <v>45649</v>
      </c>
      <c r="AC301" s="22">
        <f>INDEX([1]!Finan[Vencimento - Vencimento orig],MATCH(Vendas[[#This Row],[Pedido]],[1]!Finan[Pedido],0))</f>
        <v>45691</v>
      </c>
      <c r="AD301" s="6" t="s">
        <v>55</v>
      </c>
      <c r="AE301" s="6"/>
    </row>
    <row r="302" spans="1:31" hidden="1" x14ac:dyDescent="0.3">
      <c r="A302" s="7" t="s">
        <v>35</v>
      </c>
      <c r="B302" s="7" t="s">
        <v>407</v>
      </c>
      <c r="C302" t="s">
        <v>408</v>
      </c>
      <c r="D302" t="s">
        <v>78</v>
      </c>
      <c r="E302" t="s">
        <v>91</v>
      </c>
      <c r="F302" t="s">
        <v>40</v>
      </c>
      <c r="G302" s="16" t="s">
        <v>59</v>
      </c>
      <c r="H302" s="17">
        <v>713</v>
      </c>
      <c r="I302" t="s">
        <v>42</v>
      </c>
      <c r="J302" s="7" t="s">
        <v>60</v>
      </c>
      <c r="K302" t="s">
        <v>44</v>
      </c>
      <c r="L302" s="7" t="s">
        <v>70</v>
      </c>
      <c r="M302" t="s">
        <v>46</v>
      </c>
      <c r="N302" t="s">
        <v>47</v>
      </c>
      <c r="O302" s="17">
        <v>4</v>
      </c>
      <c r="P302" s="7" t="s">
        <v>48</v>
      </c>
      <c r="Q302" s="7">
        <f>IF(Vendas[[#This Row],[Unid.]]="BG 5 M",Vendas[[#This Row],[Qtde. ]]*25,IF(Vendas[[#This Row],[Unid.]]="BG2,5M",Vendas[[#This Row],[Qtde. ]]*12.5,Vendas[[#This Row],[Qtde. ]]))</f>
        <v>100</v>
      </c>
      <c r="R302" s="7" t="s">
        <v>49</v>
      </c>
      <c r="S302" s="7" t="s">
        <v>50</v>
      </c>
      <c r="T302" s="3">
        <v>10750</v>
      </c>
      <c r="U302" s="3">
        <v>10750</v>
      </c>
      <c r="V302" s="18">
        <v>43000</v>
      </c>
      <c r="W302" s="7" t="s">
        <v>51</v>
      </c>
      <c r="X302" t="s">
        <v>63</v>
      </c>
      <c r="Z302" t="s">
        <v>53</v>
      </c>
      <c r="AA302" s="16" t="s">
        <v>410</v>
      </c>
      <c r="AB302" s="19">
        <f>INDEX([1]!roteiros[Previsão de entrega],MATCH(Vendas[[#This Row],[Pedido]],[1]!roteiros[Pedido],0))</f>
        <v>45667</v>
      </c>
      <c r="AC302" s="19">
        <f>INDEX([1]!Finan[Vencimento - Vencimento orig],MATCH(Vendas[[#This Row],[Pedido]],[1]!Finan[Pedido],0))</f>
        <v>45691</v>
      </c>
      <c r="AD302" s="7" t="s">
        <v>55</v>
      </c>
      <c r="AE302" s="7"/>
    </row>
    <row r="303" spans="1:31" hidden="1" x14ac:dyDescent="0.3">
      <c r="A303" s="7" t="s">
        <v>35</v>
      </c>
      <c r="B303" s="7" t="s">
        <v>407</v>
      </c>
      <c r="C303" t="s">
        <v>408</v>
      </c>
      <c r="D303" t="s">
        <v>78</v>
      </c>
      <c r="E303" t="s">
        <v>91</v>
      </c>
      <c r="F303" t="s">
        <v>40</v>
      </c>
      <c r="G303" s="16" t="s">
        <v>59</v>
      </c>
      <c r="H303" s="17">
        <v>713</v>
      </c>
      <c r="I303" t="s">
        <v>42</v>
      </c>
      <c r="J303" s="7" t="s">
        <v>60</v>
      </c>
      <c r="K303" t="s">
        <v>44</v>
      </c>
      <c r="L303" s="7" t="s">
        <v>70</v>
      </c>
      <c r="M303" t="s">
        <v>46</v>
      </c>
      <c r="N303" t="s">
        <v>47</v>
      </c>
      <c r="O303" s="17">
        <v>16</v>
      </c>
      <c r="P303" s="7" t="s">
        <v>20</v>
      </c>
      <c r="Q303" s="7">
        <f>IF(Vendas[[#This Row],[Unid.]]="BG 5 M",Vendas[[#This Row],[Qtde. ]]*25,IF(Vendas[[#This Row],[Unid.]]="BG2,5M",Vendas[[#This Row],[Qtde. ]]*12.5,Vendas[[#This Row],[Qtde. ]]))</f>
        <v>16</v>
      </c>
      <c r="R303" s="7" t="s">
        <v>49</v>
      </c>
      <c r="S303" s="7" t="s">
        <v>50</v>
      </c>
      <c r="T303" s="3">
        <v>430</v>
      </c>
      <c r="U303" s="3">
        <v>430</v>
      </c>
      <c r="V303" s="18">
        <v>6880</v>
      </c>
      <c r="W303" s="7" t="s">
        <v>51</v>
      </c>
      <c r="X303" t="s">
        <v>63</v>
      </c>
      <c r="Z303" t="s">
        <v>53</v>
      </c>
      <c r="AA303" s="16" t="s">
        <v>410</v>
      </c>
      <c r="AB303" s="19">
        <f>INDEX([1]!roteiros[Previsão de entrega],MATCH(Vendas[[#This Row],[Pedido]],[1]!roteiros[Pedido],0))</f>
        <v>45667</v>
      </c>
      <c r="AC303" s="19">
        <f>INDEX([1]!Finan[Vencimento - Vencimento orig],MATCH(Vendas[[#This Row],[Pedido]],[1]!Finan[Pedido],0))</f>
        <v>45691</v>
      </c>
      <c r="AD303" s="7" t="s">
        <v>55</v>
      </c>
      <c r="AE303" s="7"/>
    </row>
    <row r="304" spans="1:31" hidden="1" x14ac:dyDescent="0.3">
      <c r="A304" s="7" t="s">
        <v>35</v>
      </c>
      <c r="B304" s="7" t="s">
        <v>407</v>
      </c>
      <c r="C304" t="s">
        <v>408</v>
      </c>
      <c r="D304" t="s">
        <v>78</v>
      </c>
      <c r="E304" t="s">
        <v>91</v>
      </c>
      <c r="F304" t="s">
        <v>40</v>
      </c>
      <c r="G304" s="16" t="s">
        <v>59</v>
      </c>
      <c r="H304" s="17">
        <v>713</v>
      </c>
      <c r="I304" t="s">
        <v>42</v>
      </c>
      <c r="J304" s="7" t="s">
        <v>60</v>
      </c>
      <c r="K304" t="s">
        <v>44</v>
      </c>
      <c r="L304" s="7" t="s">
        <v>61</v>
      </c>
      <c r="M304" t="s">
        <v>46</v>
      </c>
      <c r="N304" t="s">
        <v>47</v>
      </c>
      <c r="O304" s="17">
        <v>5</v>
      </c>
      <c r="P304" s="7" t="s">
        <v>48</v>
      </c>
      <c r="Q304" s="7">
        <f>IF(Vendas[[#This Row],[Unid.]]="BG 5 M",Vendas[[#This Row],[Qtde. ]]*25,IF(Vendas[[#This Row],[Unid.]]="BG2,5M",Vendas[[#This Row],[Qtde. ]]*12.5,Vendas[[#This Row],[Qtde. ]]))</f>
        <v>125</v>
      </c>
      <c r="R304" s="7" t="s">
        <v>49</v>
      </c>
      <c r="S304" s="7" t="s">
        <v>50</v>
      </c>
      <c r="T304" s="3">
        <v>11375</v>
      </c>
      <c r="U304" s="3">
        <v>11375</v>
      </c>
      <c r="V304" s="18">
        <v>56875</v>
      </c>
      <c r="W304" s="7" t="s">
        <v>51</v>
      </c>
      <c r="X304" t="s">
        <v>63</v>
      </c>
      <c r="Z304" t="s">
        <v>53</v>
      </c>
      <c r="AA304" s="16" t="s">
        <v>410</v>
      </c>
      <c r="AB304" s="19">
        <f>INDEX([1]!roteiros[Previsão de entrega],MATCH(Vendas[[#This Row],[Pedido]],[1]!roteiros[Pedido],0))</f>
        <v>45667</v>
      </c>
      <c r="AC304" s="19">
        <f>INDEX([1]!Finan[Vencimento - Vencimento orig],MATCH(Vendas[[#This Row],[Pedido]],[1]!Finan[Pedido],0))</f>
        <v>45691</v>
      </c>
      <c r="AD304" s="7" t="s">
        <v>55</v>
      </c>
      <c r="AE304" s="7"/>
    </row>
    <row r="305" spans="1:31" hidden="1" x14ac:dyDescent="0.3">
      <c r="A305" s="7" t="s">
        <v>35</v>
      </c>
      <c r="B305" s="7" t="s">
        <v>407</v>
      </c>
      <c r="C305" t="s">
        <v>408</v>
      </c>
      <c r="D305" t="s">
        <v>78</v>
      </c>
      <c r="E305" t="s">
        <v>91</v>
      </c>
      <c r="F305" t="s">
        <v>40</v>
      </c>
      <c r="G305" s="16" t="s">
        <v>59</v>
      </c>
      <c r="H305" s="17">
        <v>713</v>
      </c>
      <c r="I305" t="s">
        <v>42</v>
      </c>
      <c r="J305" s="7" t="s">
        <v>60</v>
      </c>
      <c r="K305" t="s">
        <v>44</v>
      </c>
      <c r="L305" s="7" t="s">
        <v>61</v>
      </c>
      <c r="M305" t="s">
        <v>46</v>
      </c>
      <c r="N305" t="s">
        <v>47</v>
      </c>
      <c r="O305" s="17">
        <v>14</v>
      </c>
      <c r="P305" s="7" t="s">
        <v>20</v>
      </c>
      <c r="Q305" s="7">
        <f>IF(Vendas[[#This Row],[Unid.]]="BG 5 M",Vendas[[#This Row],[Qtde. ]]*25,IF(Vendas[[#This Row],[Unid.]]="BG2,5M",Vendas[[#This Row],[Qtde. ]]*12.5,Vendas[[#This Row],[Qtde. ]]))</f>
        <v>14</v>
      </c>
      <c r="R305" s="7" t="s">
        <v>49</v>
      </c>
      <c r="S305" s="7" t="s">
        <v>50</v>
      </c>
      <c r="T305" s="3">
        <v>455</v>
      </c>
      <c r="U305" s="3">
        <v>455</v>
      </c>
      <c r="V305" s="18">
        <v>6370</v>
      </c>
      <c r="W305" s="7" t="s">
        <v>51</v>
      </c>
      <c r="X305" t="s">
        <v>63</v>
      </c>
      <c r="Z305" t="s">
        <v>53</v>
      </c>
      <c r="AA305" s="16" t="s">
        <v>410</v>
      </c>
      <c r="AB305" s="19">
        <f>INDEX([1]!roteiros[Previsão de entrega],MATCH(Vendas[[#This Row],[Pedido]],[1]!roteiros[Pedido],0))</f>
        <v>45667</v>
      </c>
      <c r="AC305" s="19">
        <f>INDEX([1]!Finan[Vencimento - Vencimento orig],MATCH(Vendas[[#This Row],[Pedido]],[1]!Finan[Pedido],0))</f>
        <v>45691</v>
      </c>
      <c r="AD305" s="7" t="s">
        <v>55</v>
      </c>
      <c r="AE305" s="7"/>
    </row>
    <row r="306" spans="1:31" hidden="1" x14ac:dyDescent="0.3">
      <c r="A306" s="6" t="s">
        <v>35</v>
      </c>
      <c r="B306" s="6" t="s">
        <v>411</v>
      </c>
      <c r="C306" t="s">
        <v>412</v>
      </c>
      <c r="D306" t="s">
        <v>38</v>
      </c>
      <c r="E306" t="s">
        <v>198</v>
      </c>
      <c r="F306" t="s">
        <v>40</v>
      </c>
      <c r="G306" s="16" t="s">
        <v>203</v>
      </c>
      <c r="H306" s="20">
        <v>105</v>
      </c>
      <c r="I306" t="s">
        <v>127</v>
      </c>
      <c r="J306" s="6" t="s">
        <v>152</v>
      </c>
      <c r="K306" t="s">
        <v>44</v>
      </c>
      <c r="L306" s="6" t="s">
        <v>106</v>
      </c>
      <c r="M306" t="s">
        <v>46</v>
      </c>
      <c r="N306" t="s">
        <v>47</v>
      </c>
      <c r="O306" s="20">
        <v>1</v>
      </c>
      <c r="P306" s="6" t="s">
        <v>48</v>
      </c>
      <c r="Q306" s="6">
        <f>IF(Vendas[[#This Row],[Unid.]]="BG 5 M",Vendas[[#This Row],[Qtde. ]]*25,IF(Vendas[[#This Row],[Unid.]]="BG2,5M",Vendas[[#This Row],[Qtde. ]]*12.5,Vendas[[#This Row],[Qtde. ]]))</f>
        <v>25</v>
      </c>
      <c r="R306" s="6" t="s">
        <v>49</v>
      </c>
      <c r="S306" s="6" t="s">
        <v>50</v>
      </c>
      <c r="T306" s="3">
        <v>7000</v>
      </c>
      <c r="U306" s="3">
        <v>7000</v>
      </c>
      <c r="V306" s="21">
        <v>7000</v>
      </c>
      <c r="W306" s="6" t="s">
        <v>107</v>
      </c>
      <c r="X306" t="s">
        <v>63</v>
      </c>
      <c r="Z306" t="s">
        <v>53</v>
      </c>
      <c r="AA306" s="16" t="s">
        <v>413</v>
      </c>
      <c r="AB306" s="22">
        <f>INDEX([1]!roteiros[Previsão de entrega],MATCH(Vendas[[#This Row],[Pedido]],[1]!roteiros[Pedido],0))</f>
        <v>45642</v>
      </c>
      <c r="AC306" s="22">
        <f>INDEX([1]!Finan[Vencimento - Vencimento orig],MATCH(Vendas[[#This Row],[Pedido]],[1]!Finan[Pedido],0))</f>
        <v>45930</v>
      </c>
      <c r="AD306" s="6" t="s">
        <v>55</v>
      </c>
      <c r="AE306" s="6"/>
    </row>
    <row r="307" spans="1:31" hidden="1" x14ac:dyDescent="0.3">
      <c r="A307" s="7" t="s">
        <v>35</v>
      </c>
      <c r="B307" s="7" t="s">
        <v>414</v>
      </c>
      <c r="C307" t="s">
        <v>415</v>
      </c>
      <c r="D307" t="s">
        <v>78</v>
      </c>
      <c r="E307" t="s">
        <v>91</v>
      </c>
      <c r="F307" t="s">
        <v>40</v>
      </c>
      <c r="G307" s="16" t="s">
        <v>291</v>
      </c>
      <c r="H307" s="17">
        <v>725</v>
      </c>
      <c r="I307" t="s">
        <v>42</v>
      </c>
      <c r="J307" s="7" t="s">
        <v>43</v>
      </c>
      <c r="K307" t="s">
        <v>44</v>
      </c>
      <c r="L307" s="7" t="s">
        <v>70</v>
      </c>
      <c r="M307" t="s">
        <v>46</v>
      </c>
      <c r="N307" t="s">
        <v>47</v>
      </c>
      <c r="O307" s="17">
        <v>12</v>
      </c>
      <c r="P307" s="7" t="s">
        <v>48</v>
      </c>
      <c r="Q307" s="7">
        <f>IF(Vendas[[#This Row],[Unid.]]="BG 5 M",Vendas[[#This Row],[Qtde. ]]*25,IF(Vendas[[#This Row],[Unid.]]="BG2,5M",Vendas[[#This Row],[Qtde. ]]*12.5,Vendas[[#This Row],[Qtde. ]]))</f>
        <v>300</v>
      </c>
      <c r="R307" s="7" t="s">
        <v>49</v>
      </c>
      <c r="S307" s="7" t="s">
        <v>50</v>
      </c>
      <c r="T307" s="3">
        <v>9000</v>
      </c>
      <c r="U307" s="3">
        <v>9000</v>
      </c>
      <c r="V307" s="18">
        <v>108000</v>
      </c>
      <c r="W307" s="7" t="s">
        <v>51</v>
      </c>
      <c r="X307" t="s">
        <v>63</v>
      </c>
      <c r="Z307" t="s">
        <v>53</v>
      </c>
      <c r="AA307" s="16" t="s">
        <v>54</v>
      </c>
      <c r="AB307" s="19">
        <f>INDEX([1]!roteiros[Previsão de entrega],MATCH(Vendas[[#This Row],[Pedido]],[1]!roteiros[Pedido],0))</f>
        <v>45660</v>
      </c>
      <c r="AC307" s="19">
        <f>INDEX([1]!Finan[Vencimento - Vencimento orig],MATCH(Vendas[[#This Row],[Pedido]],[1]!Finan[Pedido],0))</f>
        <v>45777</v>
      </c>
      <c r="AD307" s="7" t="s">
        <v>55</v>
      </c>
      <c r="AE307" s="7"/>
    </row>
    <row r="308" spans="1:31" hidden="1" x14ac:dyDescent="0.3">
      <c r="A308" s="23" t="s">
        <v>75</v>
      </c>
      <c r="B308" s="23" t="s">
        <v>416</v>
      </c>
      <c r="C308" t="s">
        <v>417</v>
      </c>
      <c r="D308" t="s">
        <v>266</v>
      </c>
      <c r="E308" t="s">
        <v>418</v>
      </c>
      <c r="F308" t="s">
        <v>80</v>
      </c>
      <c r="G308" s="16" t="s">
        <v>169</v>
      </c>
      <c r="H308" s="24">
        <v>100</v>
      </c>
      <c r="I308" t="s">
        <v>82</v>
      </c>
      <c r="J308" s="23" t="s">
        <v>152</v>
      </c>
      <c r="K308" t="s">
        <v>44</v>
      </c>
      <c r="L308" s="23" t="s">
        <v>88</v>
      </c>
      <c r="M308" t="s">
        <v>46</v>
      </c>
      <c r="N308" t="s">
        <v>47</v>
      </c>
      <c r="O308" s="24">
        <v>24</v>
      </c>
      <c r="P308" s="23" t="s">
        <v>48</v>
      </c>
      <c r="Q308" s="23">
        <f>IF(Vendas[[#This Row],[Unid.]]="BG 5 M",Vendas[[#This Row],[Qtde. ]]*25,IF(Vendas[[#This Row],[Unid.]]="BG2,5M",Vendas[[#This Row],[Qtde. ]]*12.5,Vendas[[#This Row],[Qtde. ]]))</f>
        <v>600</v>
      </c>
      <c r="R308" s="23" t="s">
        <v>49</v>
      </c>
      <c r="S308" s="23" t="s">
        <v>50</v>
      </c>
      <c r="T308" s="3">
        <v>10250</v>
      </c>
      <c r="U308" s="3">
        <v>10250</v>
      </c>
      <c r="V308" s="25">
        <v>246000</v>
      </c>
      <c r="W308" s="23" t="s">
        <v>107</v>
      </c>
      <c r="X308" t="s">
        <v>63</v>
      </c>
      <c r="Z308" t="s">
        <v>64</v>
      </c>
      <c r="AA308" s="16" t="s">
        <v>86</v>
      </c>
      <c r="AB308" s="26">
        <f>INDEX([1]!roteiros[Previsão de entrega],MATCH(Vendas[[#This Row],[Pedido]],[1]!roteiros[Pedido],0))</f>
        <v>45621</v>
      </c>
      <c r="AC308" s="26">
        <f>INDEX([1]!Finan[Vencimento - Vencimento orig],MATCH(Vendas[[#This Row],[Pedido]],[1]!Finan[Pedido],0))</f>
        <v>45597</v>
      </c>
      <c r="AD308" s="23" t="s">
        <v>55</v>
      </c>
      <c r="AE308" s="23"/>
    </row>
    <row r="309" spans="1:31" hidden="1" x14ac:dyDescent="0.3">
      <c r="A309" s="23" t="s">
        <v>75</v>
      </c>
      <c r="B309" s="23" t="s">
        <v>416</v>
      </c>
      <c r="C309" t="s">
        <v>417</v>
      </c>
      <c r="D309" t="s">
        <v>266</v>
      </c>
      <c r="E309" t="s">
        <v>418</v>
      </c>
      <c r="F309" t="s">
        <v>80</v>
      </c>
      <c r="G309" s="16" t="s">
        <v>169</v>
      </c>
      <c r="H309" s="24">
        <v>100</v>
      </c>
      <c r="I309" t="s">
        <v>82</v>
      </c>
      <c r="J309" s="23" t="s">
        <v>152</v>
      </c>
      <c r="K309" t="s">
        <v>44</v>
      </c>
      <c r="L309" s="23" t="s">
        <v>88</v>
      </c>
      <c r="M309" t="s">
        <v>46</v>
      </c>
      <c r="N309" t="s">
        <v>47</v>
      </c>
      <c r="O309" s="24">
        <v>15</v>
      </c>
      <c r="P309" s="23" t="s">
        <v>20</v>
      </c>
      <c r="Q309" s="23">
        <f>IF(Vendas[[#This Row],[Unid.]]="BG 5 M",Vendas[[#This Row],[Qtde. ]]*25,IF(Vendas[[#This Row],[Unid.]]="BG2,5M",Vendas[[#This Row],[Qtde. ]]*12.5,Vendas[[#This Row],[Qtde. ]]))</f>
        <v>15</v>
      </c>
      <c r="R309" s="23" t="s">
        <v>49</v>
      </c>
      <c r="S309" s="23" t="s">
        <v>50</v>
      </c>
      <c r="T309" s="3">
        <v>410</v>
      </c>
      <c r="U309" s="3">
        <v>410</v>
      </c>
      <c r="V309" s="25">
        <v>6150</v>
      </c>
      <c r="W309" s="23" t="s">
        <v>107</v>
      </c>
      <c r="X309" t="s">
        <v>63</v>
      </c>
      <c r="Z309" t="s">
        <v>64</v>
      </c>
      <c r="AA309" s="16" t="s">
        <v>86</v>
      </c>
      <c r="AB309" s="26">
        <f>INDEX([1]!roteiros[Previsão de entrega],MATCH(Vendas[[#This Row],[Pedido]],[1]!roteiros[Pedido],0))</f>
        <v>45621</v>
      </c>
      <c r="AC309" s="26">
        <f>INDEX([1]!Finan[Vencimento - Vencimento orig],MATCH(Vendas[[#This Row],[Pedido]],[1]!Finan[Pedido],0))</f>
        <v>45597</v>
      </c>
      <c r="AD309" s="23" t="s">
        <v>55</v>
      </c>
      <c r="AE309" s="23"/>
    </row>
    <row r="310" spans="1:31" hidden="1" x14ac:dyDescent="0.3">
      <c r="A310" s="6" t="s">
        <v>35</v>
      </c>
      <c r="B310" s="6" t="s">
        <v>419</v>
      </c>
      <c r="C310" t="s">
        <v>420</v>
      </c>
      <c r="D310" t="s">
        <v>38</v>
      </c>
      <c r="E310" t="s">
        <v>421</v>
      </c>
      <c r="F310" t="s">
        <v>136</v>
      </c>
      <c r="G310" s="16" t="s">
        <v>132</v>
      </c>
      <c r="H310" s="20">
        <v>411</v>
      </c>
      <c r="I310" t="s">
        <v>82</v>
      </c>
      <c r="J310" s="6" t="s">
        <v>83</v>
      </c>
      <c r="K310" t="s">
        <v>44</v>
      </c>
      <c r="L310" s="6" t="s">
        <v>84</v>
      </c>
      <c r="M310" t="s">
        <v>46</v>
      </c>
      <c r="N310" t="s">
        <v>47</v>
      </c>
      <c r="O310" s="20">
        <v>25</v>
      </c>
      <c r="P310" s="6" t="s">
        <v>20</v>
      </c>
      <c r="Q310" s="6">
        <f>IF(Vendas[[#This Row],[Unid.]]="BG 5 M",Vendas[[#This Row],[Qtde. ]]*25,IF(Vendas[[#This Row],[Unid.]]="BG2,5M",Vendas[[#This Row],[Qtde. ]]*12.5,Vendas[[#This Row],[Qtde. ]]))</f>
        <v>25</v>
      </c>
      <c r="R310" s="6" t="s">
        <v>49</v>
      </c>
      <c r="S310" s="6" t="s">
        <v>50</v>
      </c>
      <c r="T310" s="3">
        <v>340</v>
      </c>
      <c r="U310" s="3">
        <v>340</v>
      </c>
      <c r="V310" s="21">
        <v>8500</v>
      </c>
      <c r="W310" s="6" t="s">
        <v>85</v>
      </c>
      <c r="X310" t="s">
        <v>52</v>
      </c>
      <c r="Z310" t="s">
        <v>64</v>
      </c>
      <c r="AA310" s="16" t="s">
        <v>422</v>
      </c>
      <c r="AB310" s="22">
        <f>INDEX([1]!roteiros[Previsão de entrega],MATCH(Vendas[[#This Row],[Pedido]],[1]!roteiros[Pedido],0))</f>
        <v>45618</v>
      </c>
      <c r="AC310" s="22">
        <f>INDEX([1]!Finan[Vencimento - Vencimento orig],MATCH(Vendas[[#This Row],[Pedido]],[1]!Finan[Pedido],0))</f>
        <v>45608</v>
      </c>
      <c r="AD310" s="6" t="s">
        <v>55</v>
      </c>
      <c r="AE310" s="6"/>
    </row>
    <row r="311" spans="1:31" hidden="1" x14ac:dyDescent="0.3">
      <c r="A311" s="6" t="s">
        <v>35</v>
      </c>
      <c r="B311" s="6" t="s">
        <v>423</v>
      </c>
      <c r="C311" t="s">
        <v>424</v>
      </c>
      <c r="D311" t="s">
        <v>38</v>
      </c>
      <c r="E311" t="s">
        <v>425</v>
      </c>
      <c r="F311" t="s">
        <v>40</v>
      </c>
      <c r="G311" s="16" t="s">
        <v>203</v>
      </c>
      <c r="H311" s="20">
        <v>106</v>
      </c>
      <c r="I311" t="s">
        <v>127</v>
      </c>
      <c r="J311" s="6" t="s">
        <v>43</v>
      </c>
      <c r="K311" t="s">
        <v>44</v>
      </c>
      <c r="L311" s="6" t="s">
        <v>114</v>
      </c>
      <c r="M311" t="s">
        <v>46</v>
      </c>
      <c r="N311" t="s">
        <v>47</v>
      </c>
      <c r="O311" s="20">
        <v>2</v>
      </c>
      <c r="P311" s="6" t="s">
        <v>48</v>
      </c>
      <c r="Q311" s="6">
        <f>IF(Vendas[[#This Row],[Unid.]]="BG 5 M",Vendas[[#This Row],[Qtde. ]]*25,IF(Vendas[[#This Row],[Unid.]]="BG2,5M",Vendas[[#This Row],[Qtde. ]]*12.5,Vendas[[#This Row],[Qtde. ]]))</f>
        <v>50</v>
      </c>
      <c r="R311" s="6" t="s">
        <v>49</v>
      </c>
      <c r="S311" s="6" t="s">
        <v>115</v>
      </c>
      <c r="T311" s="3">
        <v>9375</v>
      </c>
      <c r="U311" s="3">
        <v>9375</v>
      </c>
      <c r="V311" s="21">
        <v>18750</v>
      </c>
      <c r="W311" s="6" t="s">
        <v>107</v>
      </c>
      <c r="X311" t="s">
        <v>63</v>
      </c>
      <c r="Z311" t="s">
        <v>53</v>
      </c>
      <c r="AA311" s="16" t="s">
        <v>54</v>
      </c>
      <c r="AB311" s="22" t="str">
        <f>INDEX([1]!roteiros[Previsão de entrega],MATCH(Vendas[[#This Row],[Pedido]],[1]!roteiros[Pedido],0))</f>
        <v>JÁ FATURADO</v>
      </c>
      <c r="AC311" s="22">
        <f>INDEX([1]!Finan[Vencimento - Vencimento orig],MATCH(Vendas[[#This Row],[Pedido]],[1]!Finan[Pedido],0))</f>
        <v>45606</v>
      </c>
      <c r="AD311" s="6" t="s">
        <v>55</v>
      </c>
      <c r="AE311" s="6"/>
    </row>
    <row r="312" spans="1:31" hidden="1" x14ac:dyDescent="0.3">
      <c r="A312" s="6" t="s">
        <v>35</v>
      </c>
      <c r="B312" s="6" t="s">
        <v>423</v>
      </c>
      <c r="C312" t="s">
        <v>424</v>
      </c>
      <c r="D312" t="s">
        <v>38</v>
      </c>
      <c r="E312" t="s">
        <v>425</v>
      </c>
      <c r="F312" t="s">
        <v>40</v>
      </c>
      <c r="G312" s="16" t="s">
        <v>203</v>
      </c>
      <c r="H312" s="20">
        <v>106</v>
      </c>
      <c r="I312" t="s">
        <v>127</v>
      </c>
      <c r="J312" s="6" t="s">
        <v>43</v>
      </c>
      <c r="K312" t="s">
        <v>44</v>
      </c>
      <c r="L312" s="6" t="s">
        <v>175</v>
      </c>
      <c r="M312" t="s">
        <v>46</v>
      </c>
      <c r="N312" t="s">
        <v>47</v>
      </c>
      <c r="O312" s="20">
        <v>2</v>
      </c>
      <c r="P312" s="6" t="s">
        <v>48</v>
      </c>
      <c r="Q312" s="6">
        <f>IF(Vendas[[#This Row],[Unid.]]="BG 5 M",Vendas[[#This Row],[Qtde. ]]*25,IF(Vendas[[#This Row],[Unid.]]="BG2,5M",Vendas[[#This Row],[Qtde. ]]*12.5,Vendas[[#This Row],[Qtde. ]]))</f>
        <v>50</v>
      </c>
      <c r="R312" s="6" t="s">
        <v>49</v>
      </c>
      <c r="S312" s="6" t="s">
        <v>115</v>
      </c>
      <c r="T312" s="3">
        <v>13050</v>
      </c>
      <c r="U312" s="3">
        <v>13050</v>
      </c>
      <c r="V312" s="21">
        <v>26100</v>
      </c>
      <c r="W312" s="6" t="s">
        <v>107</v>
      </c>
      <c r="X312" t="s">
        <v>63</v>
      </c>
      <c r="Z312" t="s">
        <v>53</v>
      </c>
      <c r="AA312" s="16" t="s">
        <v>54</v>
      </c>
      <c r="AB312" s="22" t="str">
        <f>INDEX([1]!roteiros[Previsão de entrega],MATCH(Vendas[[#This Row],[Pedido]],[1]!roteiros[Pedido],0))</f>
        <v>JÁ FATURADO</v>
      </c>
      <c r="AC312" s="22">
        <f>INDEX([1]!Finan[Vencimento - Vencimento orig],MATCH(Vendas[[#This Row],[Pedido]],[1]!Finan[Pedido],0))</f>
        <v>45606</v>
      </c>
      <c r="AD312" s="6" t="s">
        <v>55</v>
      </c>
      <c r="AE312" s="6"/>
    </row>
    <row r="313" spans="1:31" hidden="1" x14ac:dyDescent="0.3">
      <c r="A313" s="6" t="s">
        <v>35</v>
      </c>
      <c r="B313" s="6" t="s">
        <v>423</v>
      </c>
      <c r="C313" t="s">
        <v>424</v>
      </c>
      <c r="D313" t="s">
        <v>38</v>
      </c>
      <c r="E313" t="s">
        <v>425</v>
      </c>
      <c r="F313" t="s">
        <v>40</v>
      </c>
      <c r="G313" s="16" t="s">
        <v>203</v>
      </c>
      <c r="H313" s="20">
        <v>106</v>
      </c>
      <c r="I313" t="s">
        <v>127</v>
      </c>
      <c r="J313" s="6" t="s">
        <v>43</v>
      </c>
      <c r="K313" t="s">
        <v>44</v>
      </c>
      <c r="L313" s="6" t="s">
        <v>45</v>
      </c>
      <c r="M313" t="s">
        <v>46</v>
      </c>
      <c r="N313" t="s">
        <v>47</v>
      </c>
      <c r="O313" s="20">
        <v>13</v>
      </c>
      <c r="P313" s="6" t="s">
        <v>20</v>
      </c>
      <c r="Q313" s="6">
        <f>IF(Vendas[[#This Row],[Unid.]]="BG 5 M",Vendas[[#This Row],[Qtde. ]]*25,IF(Vendas[[#This Row],[Unid.]]="BG2,5M",Vendas[[#This Row],[Qtde. ]]*12.5,Vendas[[#This Row],[Qtde. ]]))</f>
        <v>13</v>
      </c>
      <c r="R313" s="6" t="s">
        <v>49</v>
      </c>
      <c r="S313" s="6" t="s">
        <v>115</v>
      </c>
      <c r="T313" s="3">
        <v>522</v>
      </c>
      <c r="U313" s="3">
        <v>522</v>
      </c>
      <c r="V313" s="21">
        <v>6786</v>
      </c>
      <c r="W313" s="6" t="s">
        <v>107</v>
      </c>
      <c r="X313" t="s">
        <v>63</v>
      </c>
      <c r="Z313" t="s">
        <v>53</v>
      </c>
      <c r="AA313" s="16" t="s">
        <v>54</v>
      </c>
      <c r="AB313" s="22" t="str">
        <f>INDEX([1]!roteiros[Previsão de entrega],MATCH(Vendas[[#This Row],[Pedido]],[1]!roteiros[Pedido],0))</f>
        <v>JÁ FATURADO</v>
      </c>
      <c r="AC313" s="22">
        <f>INDEX([1]!Finan[Vencimento - Vencimento orig],MATCH(Vendas[[#This Row],[Pedido]],[1]!Finan[Pedido],0))</f>
        <v>45606</v>
      </c>
      <c r="AD313" s="6" t="s">
        <v>55</v>
      </c>
      <c r="AE313" s="6"/>
    </row>
    <row r="314" spans="1:31" hidden="1" x14ac:dyDescent="0.3">
      <c r="A314" s="6" t="s">
        <v>35</v>
      </c>
      <c r="B314" s="6" t="s">
        <v>423</v>
      </c>
      <c r="C314" t="s">
        <v>424</v>
      </c>
      <c r="D314" t="s">
        <v>38</v>
      </c>
      <c r="E314" t="s">
        <v>425</v>
      </c>
      <c r="F314" t="s">
        <v>40</v>
      </c>
      <c r="G314" s="16" t="s">
        <v>203</v>
      </c>
      <c r="H314" s="20">
        <v>106</v>
      </c>
      <c r="I314" t="s">
        <v>127</v>
      </c>
      <c r="J314" s="6" t="s">
        <v>43</v>
      </c>
      <c r="K314" t="s">
        <v>44</v>
      </c>
      <c r="L314" s="6" t="s">
        <v>106</v>
      </c>
      <c r="M314" t="s">
        <v>46</v>
      </c>
      <c r="N314" t="s">
        <v>47</v>
      </c>
      <c r="O314" s="20">
        <v>1</v>
      </c>
      <c r="P314" s="6" t="s">
        <v>48</v>
      </c>
      <c r="Q314" s="6">
        <f>IF(Vendas[[#This Row],[Unid.]]="BG 5 M",Vendas[[#This Row],[Qtde. ]]*25,IF(Vendas[[#This Row],[Unid.]]="BG2,5M",Vendas[[#This Row],[Qtde. ]]*12.5,Vendas[[#This Row],[Qtde. ]]))</f>
        <v>25</v>
      </c>
      <c r="R314" s="6" t="s">
        <v>49</v>
      </c>
      <c r="S314" s="6" t="s">
        <v>115</v>
      </c>
      <c r="T314" s="3">
        <v>5250</v>
      </c>
      <c r="U314" s="3">
        <v>5250</v>
      </c>
      <c r="V314" s="21">
        <v>5250</v>
      </c>
      <c r="W314" s="6" t="s">
        <v>107</v>
      </c>
      <c r="X314" t="s">
        <v>63</v>
      </c>
      <c r="Z314" t="s">
        <v>53</v>
      </c>
      <c r="AA314" s="16" t="s">
        <v>54</v>
      </c>
      <c r="AB314" s="22" t="str">
        <f>INDEX([1]!roteiros[Previsão de entrega],MATCH(Vendas[[#This Row],[Pedido]],[1]!roteiros[Pedido],0))</f>
        <v>JÁ FATURADO</v>
      </c>
      <c r="AC314" s="22">
        <f>INDEX([1]!Finan[Vencimento - Vencimento orig],MATCH(Vendas[[#This Row],[Pedido]],[1]!Finan[Pedido],0))</f>
        <v>45606</v>
      </c>
      <c r="AD314" s="6" t="s">
        <v>55</v>
      </c>
      <c r="AE314" s="6"/>
    </row>
    <row r="315" spans="1:31" hidden="1" x14ac:dyDescent="0.3">
      <c r="A315" s="6" t="s">
        <v>35</v>
      </c>
      <c r="B315" s="6" t="s">
        <v>75</v>
      </c>
      <c r="C315" t="s">
        <v>426</v>
      </c>
      <c r="D315" t="s">
        <v>38</v>
      </c>
      <c r="E315" t="s">
        <v>290</v>
      </c>
      <c r="F315" t="s">
        <v>40</v>
      </c>
      <c r="G315" s="16" t="s">
        <v>427</v>
      </c>
      <c r="H315" s="20">
        <v>601</v>
      </c>
      <c r="I315" t="s">
        <v>82</v>
      </c>
      <c r="J315" s="6" t="s">
        <v>60</v>
      </c>
      <c r="K315" t="s">
        <v>44</v>
      </c>
      <c r="L315" s="6" t="s">
        <v>114</v>
      </c>
      <c r="M315" t="s">
        <v>46</v>
      </c>
      <c r="N315" t="s">
        <v>47</v>
      </c>
      <c r="O315" s="20">
        <v>3</v>
      </c>
      <c r="P315" s="6" t="s">
        <v>20</v>
      </c>
      <c r="Q315" s="6">
        <f>IF(Vendas[[#This Row],[Unid.]]="BG 5 M",Vendas[[#This Row],[Qtde. ]]*25,IF(Vendas[[#This Row],[Unid.]]="BG2,5M",Vendas[[#This Row],[Qtde. ]]*12.5,Vendas[[#This Row],[Qtde. ]]))</f>
        <v>3</v>
      </c>
      <c r="R315" s="6" t="s">
        <v>49</v>
      </c>
      <c r="S315" s="6" t="s">
        <v>115</v>
      </c>
      <c r="T315" s="3">
        <v>461.86</v>
      </c>
      <c r="U315" s="3">
        <v>461.86</v>
      </c>
      <c r="V315" s="21">
        <v>1385.58</v>
      </c>
      <c r="W315" s="6" t="s">
        <v>116</v>
      </c>
      <c r="X315" t="s">
        <v>108</v>
      </c>
      <c r="Z315" t="s">
        <v>174</v>
      </c>
      <c r="AA315" s="16" t="s">
        <v>428</v>
      </c>
      <c r="AB315" s="22" t="str">
        <f>INDEX([1]!roteiros[Previsão de entrega],MATCH(Vendas[[#This Row],[Pedido]],[1]!roteiros[Pedido],0))</f>
        <v>JÁ FATURADO</v>
      </c>
      <c r="AC315" s="6" t="s">
        <v>174</v>
      </c>
      <c r="AD315" s="6" t="s">
        <v>174</v>
      </c>
      <c r="AE315" s="6"/>
    </row>
    <row r="316" spans="1:31" hidden="1" x14ac:dyDescent="0.3">
      <c r="A316" s="6" t="s">
        <v>35</v>
      </c>
      <c r="B316" s="6" t="s">
        <v>75</v>
      </c>
      <c r="C316" t="s">
        <v>426</v>
      </c>
      <c r="D316" t="s">
        <v>38</v>
      </c>
      <c r="E316" t="s">
        <v>290</v>
      </c>
      <c r="F316" t="s">
        <v>40</v>
      </c>
      <c r="G316" s="16" t="s">
        <v>427</v>
      </c>
      <c r="H316" s="20">
        <v>601</v>
      </c>
      <c r="I316" t="s">
        <v>82</v>
      </c>
      <c r="J316" s="6" t="s">
        <v>60</v>
      </c>
      <c r="K316" t="s">
        <v>44</v>
      </c>
      <c r="L316" s="6" t="s">
        <v>61</v>
      </c>
      <c r="M316" t="s">
        <v>46</v>
      </c>
      <c r="N316" t="s">
        <v>47</v>
      </c>
      <c r="O316" s="20">
        <v>25</v>
      </c>
      <c r="P316" s="6" t="s">
        <v>20</v>
      </c>
      <c r="Q316" s="6">
        <f>IF(Vendas[[#This Row],[Unid.]]="BG 5 M",Vendas[[#This Row],[Qtde. ]]*25,IF(Vendas[[#This Row],[Unid.]]="BG2,5M",Vendas[[#This Row],[Qtde. ]]*12.5,Vendas[[#This Row],[Qtde. ]]))</f>
        <v>25</v>
      </c>
      <c r="R316" s="6" t="s">
        <v>49</v>
      </c>
      <c r="S316" s="6" t="s">
        <v>115</v>
      </c>
      <c r="T316" s="3">
        <v>506.49</v>
      </c>
      <c r="U316" s="3">
        <v>506.49</v>
      </c>
      <c r="V316" s="21">
        <v>12662.25</v>
      </c>
      <c r="W316" s="6" t="s">
        <v>116</v>
      </c>
      <c r="X316" t="s">
        <v>108</v>
      </c>
      <c r="Z316" t="s">
        <v>174</v>
      </c>
      <c r="AA316" s="16" t="s">
        <v>428</v>
      </c>
      <c r="AB316" s="22" t="str">
        <f>INDEX([1]!roteiros[Previsão de entrega],MATCH(Vendas[[#This Row],[Pedido]],[1]!roteiros[Pedido],0))</f>
        <v>JÁ FATURADO</v>
      </c>
      <c r="AC316" s="6" t="s">
        <v>174</v>
      </c>
      <c r="AD316" s="6" t="s">
        <v>174</v>
      </c>
      <c r="AE316" s="6"/>
    </row>
    <row r="317" spans="1:31" hidden="1" x14ac:dyDescent="0.3">
      <c r="A317" s="6" t="s">
        <v>35</v>
      </c>
      <c r="B317" s="6" t="s">
        <v>429</v>
      </c>
      <c r="C317" t="s">
        <v>430</v>
      </c>
      <c r="D317" t="s">
        <v>78</v>
      </c>
      <c r="E317" t="s">
        <v>431</v>
      </c>
      <c r="F317" t="s">
        <v>40</v>
      </c>
      <c r="G317" s="16" t="s">
        <v>141</v>
      </c>
      <c r="H317" s="20">
        <v>121</v>
      </c>
      <c r="I317" t="s">
        <v>42</v>
      </c>
      <c r="J317" s="6" t="s">
        <v>60</v>
      </c>
      <c r="K317" t="s">
        <v>44</v>
      </c>
      <c r="L317" s="6" t="s">
        <v>61</v>
      </c>
      <c r="M317" t="s">
        <v>46</v>
      </c>
      <c r="N317" t="s">
        <v>47</v>
      </c>
      <c r="O317" s="20">
        <v>4</v>
      </c>
      <c r="P317" s="6" t="s">
        <v>48</v>
      </c>
      <c r="Q317" s="6">
        <f>IF(Vendas[[#This Row],[Unid.]]="BG 5 M",Vendas[[#This Row],[Qtde. ]]*25,IF(Vendas[[#This Row],[Unid.]]="BG2,5M",Vendas[[#This Row],[Qtde. ]]*12.5,Vendas[[#This Row],[Qtde. ]]))</f>
        <v>100</v>
      </c>
      <c r="R317" s="6" t="s">
        <v>49</v>
      </c>
      <c r="S317" s="6" t="s">
        <v>50</v>
      </c>
      <c r="T317" s="3">
        <v>12000</v>
      </c>
      <c r="U317" s="3">
        <v>12000</v>
      </c>
      <c r="V317" s="21">
        <v>48000</v>
      </c>
      <c r="W317" s="6" t="s">
        <v>107</v>
      </c>
      <c r="X317" t="s">
        <v>63</v>
      </c>
      <c r="Z317" t="s">
        <v>64</v>
      </c>
      <c r="AA317" s="16" t="s">
        <v>86</v>
      </c>
      <c r="AB317" s="22">
        <f>INDEX([1]!roteiros[Previsão de entrega],MATCH(Vendas[[#This Row],[Pedido]],[1]!roteiros[Pedido],0))</f>
        <v>45655</v>
      </c>
      <c r="AC317" s="22">
        <f>INDEX([1]!Finan[Vencimento - Vencimento orig],MATCH(Vendas[[#This Row],[Pedido]],[1]!Finan[Pedido],0))</f>
        <v>45628</v>
      </c>
      <c r="AD317" s="6" t="s">
        <v>55</v>
      </c>
      <c r="AE317" s="6"/>
    </row>
    <row r="318" spans="1:31" hidden="1" x14ac:dyDescent="0.3">
      <c r="A318" s="6" t="s">
        <v>35</v>
      </c>
      <c r="B318" s="6" t="s">
        <v>432</v>
      </c>
      <c r="C318" t="s">
        <v>433</v>
      </c>
      <c r="D318" t="s">
        <v>38</v>
      </c>
      <c r="E318" t="s">
        <v>120</v>
      </c>
      <c r="F318" t="s">
        <v>40</v>
      </c>
      <c r="G318" s="16" t="s">
        <v>291</v>
      </c>
      <c r="H318" s="20">
        <v>232</v>
      </c>
      <c r="I318" t="s">
        <v>42</v>
      </c>
      <c r="J318" s="6" t="s">
        <v>87</v>
      </c>
      <c r="K318" t="s">
        <v>44</v>
      </c>
      <c r="L318" s="6" t="s">
        <v>114</v>
      </c>
      <c r="M318" t="s">
        <v>46</v>
      </c>
      <c r="N318" t="s">
        <v>47</v>
      </c>
      <c r="O318" s="20">
        <v>1</v>
      </c>
      <c r="P318" s="6" t="s">
        <v>48</v>
      </c>
      <c r="Q318" s="6">
        <f>IF(Vendas[[#This Row],[Unid.]]="BG 5 M",Vendas[[#This Row],[Qtde. ]]*25,IF(Vendas[[#This Row],[Unid.]]="BG2,5M",Vendas[[#This Row],[Qtde. ]]*12.5,Vendas[[#This Row],[Qtde. ]]))</f>
        <v>25</v>
      </c>
      <c r="R318" s="6" t="s">
        <v>49</v>
      </c>
      <c r="S318" s="6" t="s">
        <v>50</v>
      </c>
      <c r="T318" s="3">
        <v>10656.5</v>
      </c>
      <c r="U318" s="3">
        <v>10656.5</v>
      </c>
      <c r="V318" s="21">
        <v>10656.5</v>
      </c>
      <c r="W318" s="6" t="s">
        <v>122</v>
      </c>
      <c r="X318" t="s">
        <v>63</v>
      </c>
      <c r="Z318" t="s">
        <v>64</v>
      </c>
      <c r="AA318" s="16" t="s">
        <v>434</v>
      </c>
      <c r="AB318" s="22">
        <f>INDEX([1]!roteiros[Previsão de entrega],MATCH(Vendas[[#This Row],[Pedido]],[1]!roteiros[Pedido],0))</f>
        <v>45646</v>
      </c>
      <c r="AC318" s="22">
        <f>INDEX([1]!Finan[Vencimento - Vencimento orig],MATCH(Vendas[[#This Row],[Pedido]],[1]!Finan[Pedido],0))</f>
        <v>45646</v>
      </c>
      <c r="AD318" s="6" t="s">
        <v>55</v>
      </c>
      <c r="AE318" s="6"/>
    </row>
    <row r="319" spans="1:31" hidden="1" x14ac:dyDescent="0.3">
      <c r="A319" s="6" t="s">
        <v>35</v>
      </c>
      <c r="B319" s="6" t="s">
        <v>432</v>
      </c>
      <c r="C319" t="s">
        <v>433</v>
      </c>
      <c r="D319" t="s">
        <v>38</v>
      </c>
      <c r="E319" t="s">
        <v>120</v>
      </c>
      <c r="F319" t="s">
        <v>40</v>
      </c>
      <c r="G319" s="16" t="s">
        <v>291</v>
      </c>
      <c r="H319" s="20">
        <v>232</v>
      </c>
      <c r="I319" t="s">
        <v>42</v>
      </c>
      <c r="J319" s="6" t="s">
        <v>87</v>
      </c>
      <c r="K319" t="s">
        <v>44</v>
      </c>
      <c r="L319" s="6" t="s">
        <v>61</v>
      </c>
      <c r="M319" t="s">
        <v>46</v>
      </c>
      <c r="N319" t="s">
        <v>47</v>
      </c>
      <c r="O319" s="20">
        <v>1</v>
      </c>
      <c r="P319" s="6" t="s">
        <v>48</v>
      </c>
      <c r="Q319" s="6">
        <f>IF(Vendas[[#This Row],[Unid.]]="BG 5 M",Vendas[[#This Row],[Qtde. ]]*25,IF(Vendas[[#This Row],[Unid.]]="BG2,5M",Vendas[[#This Row],[Qtde. ]]*12.5,Vendas[[#This Row],[Qtde. ]]))</f>
        <v>25</v>
      </c>
      <c r="R319" s="6" t="s">
        <v>49</v>
      </c>
      <c r="S319" s="6" t="s">
        <v>50</v>
      </c>
      <c r="T319" s="3">
        <v>11750</v>
      </c>
      <c r="U319" s="3">
        <v>11750</v>
      </c>
      <c r="V319" s="21">
        <v>11750</v>
      </c>
      <c r="W319" s="6" t="s">
        <v>122</v>
      </c>
      <c r="X319" t="s">
        <v>63</v>
      </c>
      <c r="Z319" t="s">
        <v>64</v>
      </c>
      <c r="AA319" s="16" t="s">
        <v>434</v>
      </c>
      <c r="AB319" s="22">
        <f>INDEX([1]!roteiros[Previsão de entrega],MATCH(Vendas[[#This Row],[Pedido]],[1]!roteiros[Pedido],0))</f>
        <v>45646</v>
      </c>
      <c r="AC319" s="22">
        <f>INDEX([1]!Finan[Vencimento - Vencimento orig],MATCH(Vendas[[#This Row],[Pedido]],[1]!Finan[Pedido],0))</f>
        <v>45646</v>
      </c>
      <c r="AD319" s="6" t="s">
        <v>55</v>
      </c>
      <c r="AE319" s="6"/>
    </row>
    <row r="320" spans="1:31" hidden="1" x14ac:dyDescent="0.3">
      <c r="A320" s="6" t="s">
        <v>35</v>
      </c>
      <c r="B320" s="6" t="s">
        <v>435</v>
      </c>
      <c r="C320" t="s">
        <v>436</v>
      </c>
      <c r="D320" t="s">
        <v>38</v>
      </c>
      <c r="E320" t="s">
        <v>437</v>
      </c>
      <c r="F320" t="s">
        <v>40</v>
      </c>
      <c r="G320" s="16" t="s">
        <v>239</v>
      </c>
      <c r="H320" s="20">
        <v>600</v>
      </c>
      <c r="I320" t="s">
        <v>42</v>
      </c>
      <c r="J320" s="6" t="s">
        <v>83</v>
      </c>
      <c r="K320" t="s">
        <v>44</v>
      </c>
      <c r="L320" s="6" t="s">
        <v>88</v>
      </c>
      <c r="M320" t="s">
        <v>46</v>
      </c>
      <c r="N320" t="s">
        <v>47</v>
      </c>
      <c r="O320" s="20">
        <v>4</v>
      </c>
      <c r="P320" s="6" t="s">
        <v>48</v>
      </c>
      <c r="Q320" s="6">
        <f>IF(Vendas[[#This Row],[Unid.]]="BG 5 M",Vendas[[#This Row],[Qtde. ]]*25,IF(Vendas[[#This Row],[Unid.]]="BG2,5M",Vendas[[#This Row],[Qtde. ]]*12.5,Vendas[[#This Row],[Qtde. ]]))</f>
        <v>100</v>
      </c>
      <c r="R320" s="6" t="s">
        <v>49</v>
      </c>
      <c r="S320" s="6" t="s">
        <v>115</v>
      </c>
      <c r="T320" s="3">
        <v>10742.75</v>
      </c>
      <c r="U320" s="3">
        <v>10742.75</v>
      </c>
      <c r="V320" s="21">
        <v>42971</v>
      </c>
      <c r="W320" s="6" t="s">
        <v>116</v>
      </c>
      <c r="X320" t="s">
        <v>108</v>
      </c>
      <c r="Z320" t="s">
        <v>64</v>
      </c>
      <c r="AA320" s="16" t="s">
        <v>438</v>
      </c>
      <c r="AB320" s="22">
        <v>45624</v>
      </c>
      <c r="AC320" s="22">
        <f>INDEX([1]!Finan[Vencimento - Vencimento orig],MATCH(Vendas[[#This Row],[Pedido]],[1]!Finan[Pedido],0))</f>
        <v>45628</v>
      </c>
      <c r="AD320" s="6" t="s">
        <v>55</v>
      </c>
      <c r="AE320" s="6"/>
    </row>
    <row r="321" spans="1:31" hidden="1" x14ac:dyDescent="0.3">
      <c r="A321" s="7" t="s">
        <v>35</v>
      </c>
      <c r="B321" s="7" t="s">
        <v>439</v>
      </c>
      <c r="C321" t="s">
        <v>440</v>
      </c>
      <c r="D321" t="s">
        <v>38</v>
      </c>
      <c r="E321" t="s">
        <v>58</v>
      </c>
      <c r="F321" t="s">
        <v>40</v>
      </c>
      <c r="G321" s="16" t="s">
        <v>318</v>
      </c>
      <c r="H321" s="17">
        <v>318</v>
      </c>
      <c r="I321" t="s">
        <v>42</v>
      </c>
      <c r="J321" s="7" t="s">
        <v>60</v>
      </c>
      <c r="K321" t="s">
        <v>44</v>
      </c>
      <c r="L321" s="7" t="s">
        <v>84</v>
      </c>
      <c r="M321">
        <v>2</v>
      </c>
      <c r="N321" t="s">
        <v>47</v>
      </c>
      <c r="O321" s="17">
        <v>1</v>
      </c>
      <c r="P321" s="7" t="s">
        <v>48</v>
      </c>
      <c r="Q321" s="7">
        <f>IF(Vendas[[#This Row],[Unid.]]="BG 5 M",Vendas[[#This Row],[Qtde. ]]*25,IF(Vendas[[#This Row],[Unid.]]="BG2,5M",Vendas[[#This Row],[Qtde. ]]*12.5,Vendas[[#This Row],[Qtde. ]]))</f>
        <v>25</v>
      </c>
      <c r="R321" s="7" t="s">
        <v>49</v>
      </c>
      <c r="S321" s="7" t="s">
        <v>50</v>
      </c>
      <c r="T321" s="3">
        <v>8625</v>
      </c>
      <c r="U321" s="3">
        <v>8625</v>
      </c>
      <c r="V321" s="18">
        <v>8625</v>
      </c>
      <c r="W321" s="7" t="s">
        <v>62</v>
      </c>
      <c r="X321" t="s">
        <v>63</v>
      </c>
      <c r="Z321" t="s">
        <v>64</v>
      </c>
      <c r="AA321" s="16" t="s">
        <v>232</v>
      </c>
      <c r="AB321" s="19">
        <f>INDEX([1]!roteiros[Previsão de entrega],MATCH(Vendas[[#This Row],[Pedido]],[1]!roteiros[Pedido],0))</f>
        <v>45636</v>
      </c>
      <c r="AC321" s="19">
        <f>INDEX([1]!Finan[Vencimento - Vencimento orig],MATCH(Vendas[[#This Row],[Pedido]],[1]!Finan[Pedido],0))</f>
        <v>45627</v>
      </c>
      <c r="AD321" s="7" t="s">
        <v>55</v>
      </c>
      <c r="AE321" s="7"/>
    </row>
    <row r="322" spans="1:31" hidden="1" x14ac:dyDescent="0.3">
      <c r="A322" s="7" t="s">
        <v>35</v>
      </c>
      <c r="B322" s="7" t="s">
        <v>439</v>
      </c>
      <c r="C322" t="s">
        <v>440</v>
      </c>
      <c r="D322" t="s">
        <v>38</v>
      </c>
      <c r="E322" t="s">
        <v>58</v>
      </c>
      <c r="F322" t="s">
        <v>40</v>
      </c>
      <c r="G322" s="16" t="s">
        <v>318</v>
      </c>
      <c r="H322" s="17">
        <v>318</v>
      </c>
      <c r="I322" t="s">
        <v>42</v>
      </c>
      <c r="J322" s="7" t="s">
        <v>60</v>
      </c>
      <c r="K322" t="s">
        <v>44</v>
      </c>
      <c r="L322" s="7" t="s">
        <v>84</v>
      </c>
      <c r="M322">
        <v>2</v>
      </c>
      <c r="N322" t="s">
        <v>47</v>
      </c>
      <c r="O322" s="17">
        <v>22</v>
      </c>
      <c r="P322" s="7" t="s">
        <v>20</v>
      </c>
      <c r="Q322" s="7">
        <f>IF(Vendas[[#This Row],[Unid.]]="BG 5 M",Vendas[[#This Row],[Qtde. ]]*25,IF(Vendas[[#This Row],[Unid.]]="BG2,5M",Vendas[[#This Row],[Qtde. ]]*12.5,Vendas[[#This Row],[Qtde. ]]))</f>
        <v>22</v>
      </c>
      <c r="R322" s="7" t="s">
        <v>49</v>
      </c>
      <c r="S322" s="7" t="s">
        <v>50</v>
      </c>
      <c r="T322" s="3">
        <v>345</v>
      </c>
      <c r="U322" s="3">
        <v>345</v>
      </c>
      <c r="V322" s="18">
        <v>7590</v>
      </c>
      <c r="W322" s="7" t="s">
        <v>62</v>
      </c>
      <c r="X322" t="s">
        <v>63</v>
      </c>
      <c r="Z322" t="s">
        <v>64</v>
      </c>
      <c r="AA322" s="16" t="s">
        <v>232</v>
      </c>
      <c r="AB322" s="19">
        <f>INDEX([1]!roteiros[Previsão de entrega],MATCH(Vendas[[#This Row],[Pedido]],[1]!roteiros[Pedido],0))</f>
        <v>45636</v>
      </c>
      <c r="AC322" s="19">
        <f>INDEX([1]!Finan[Vencimento - Vencimento orig],MATCH(Vendas[[#This Row],[Pedido]],[1]!Finan[Pedido],0))</f>
        <v>45627</v>
      </c>
      <c r="AD322" s="7" t="s">
        <v>55</v>
      </c>
      <c r="AE322" s="7"/>
    </row>
    <row r="323" spans="1:31" hidden="1" x14ac:dyDescent="0.3">
      <c r="A323" s="6" t="s">
        <v>35</v>
      </c>
      <c r="B323" s="6" t="s">
        <v>441</v>
      </c>
      <c r="C323" t="s">
        <v>442</v>
      </c>
      <c r="D323" t="s">
        <v>38</v>
      </c>
      <c r="E323" t="s">
        <v>221</v>
      </c>
      <c r="F323" t="s">
        <v>40</v>
      </c>
      <c r="G323" s="16" t="s">
        <v>443</v>
      </c>
      <c r="H323" s="20">
        <v>211</v>
      </c>
      <c r="I323" t="s">
        <v>42</v>
      </c>
      <c r="J323" s="6" t="s">
        <v>83</v>
      </c>
      <c r="K323" t="s">
        <v>44</v>
      </c>
      <c r="L323" s="6" t="s">
        <v>61</v>
      </c>
      <c r="M323" t="s">
        <v>46</v>
      </c>
      <c r="N323" t="s">
        <v>47</v>
      </c>
      <c r="O323" s="20">
        <v>7</v>
      </c>
      <c r="P323" s="6" t="s">
        <v>48</v>
      </c>
      <c r="Q323" s="6">
        <f>IF(Vendas[[#This Row],[Unid.]]="BG 5 M",Vendas[[#This Row],[Qtde. ]]*25,IF(Vendas[[#This Row],[Unid.]]="BG2,5M",Vendas[[#This Row],[Qtde. ]]*12.5,Vendas[[#This Row],[Qtde. ]]))</f>
        <v>175</v>
      </c>
      <c r="R323" s="6" t="s">
        <v>49</v>
      </c>
      <c r="S323" s="6" t="s">
        <v>50</v>
      </c>
      <c r="T323" s="3">
        <v>11375</v>
      </c>
      <c r="U323" s="3">
        <v>11375</v>
      </c>
      <c r="V323" s="21">
        <v>79625</v>
      </c>
      <c r="W323" s="6" t="s">
        <v>122</v>
      </c>
      <c r="X323" t="s">
        <v>63</v>
      </c>
      <c r="Z323" t="s">
        <v>64</v>
      </c>
      <c r="AA323" s="16" t="s">
        <v>245</v>
      </c>
      <c r="AB323" s="22">
        <f>INDEX([1]!roteiros[Previsão de entrega],MATCH(Vendas[[#This Row],[Pedido]],[1]!roteiros[Pedido],0))</f>
        <v>45632</v>
      </c>
      <c r="AC323" s="22">
        <f>INDEX([1]!Finan[Vencimento - Vencimento orig],MATCH(Vendas[[#This Row],[Pedido]],[1]!Finan[Pedido],0))</f>
        <v>45627</v>
      </c>
      <c r="AD323" s="6" t="s">
        <v>55</v>
      </c>
      <c r="AE323" s="6"/>
    </row>
    <row r="324" spans="1:31" hidden="1" x14ac:dyDescent="0.3">
      <c r="A324" s="6" t="s">
        <v>35</v>
      </c>
      <c r="B324" s="6" t="s">
        <v>441</v>
      </c>
      <c r="C324" t="s">
        <v>442</v>
      </c>
      <c r="D324" t="s">
        <v>38</v>
      </c>
      <c r="E324" t="s">
        <v>221</v>
      </c>
      <c r="F324" t="s">
        <v>40</v>
      </c>
      <c r="G324" s="16" t="s">
        <v>444</v>
      </c>
      <c r="H324" s="20">
        <v>224</v>
      </c>
      <c r="I324" t="s">
        <v>42</v>
      </c>
      <c r="J324" s="6" t="s">
        <v>60</v>
      </c>
      <c r="K324" t="s">
        <v>44</v>
      </c>
      <c r="L324" s="6" t="s">
        <v>45</v>
      </c>
      <c r="M324" t="s">
        <v>46</v>
      </c>
      <c r="N324" t="s">
        <v>47</v>
      </c>
      <c r="O324" s="20">
        <v>1</v>
      </c>
      <c r="P324" s="6" t="s">
        <v>48</v>
      </c>
      <c r="Q324" s="6">
        <f>IF(Vendas[[#This Row],[Unid.]]="BG 5 M",Vendas[[#This Row],[Qtde. ]]*25,IF(Vendas[[#This Row],[Unid.]]="BG2,5M",Vendas[[#This Row],[Qtde. ]]*12.5,Vendas[[#This Row],[Qtde. ]]))</f>
        <v>25</v>
      </c>
      <c r="R324" s="6" t="s">
        <v>49</v>
      </c>
      <c r="S324" s="6" t="s">
        <v>50</v>
      </c>
      <c r="T324" s="3">
        <v>14000</v>
      </c>
      <c r="U324" s="3">
        <v>14000</v>
      </c>
      <c r="V324" s="21">
        <v>14000</v>
      </c>
      <c r="W324" s="6" t="s">
        <v>122</v>
      </c>
      <c r="X324" t="s">
        <v>63</v>
      </c>
      <c r="Z324" t="s">
        <v>174</v>
      </c>
      <c r="AA324" s="16" t="s">
        <v>445</v>
      </c>
      <c r="AB324" s="22">
        <f>INDEX([1]!roteiros[Previsão de entrega],MATCH(Vendas[[#This Row],[Pedido]],[1]!roteiros[Pedido],0))</f>
        <v>45632</v>
      </c>
      <c r="AC324" s="6" t="s">
        <v>174</v>
      </c>
      <c r="AD324" s="6" t="s">
        <v>174</v>
      </c>
      <c r="AE324" s="6"/>
    </row>
    <row r="325" spans="1:31" hidden="1" x14ac:dyDescent="0.3">
      <c r="A325" s="6" t="s">
        <v>35</v>
      </c>
      <c r="B325" s="6" t="s">
        <v>441</v>
      </c>
      <c r="C325" t="s">
        <v>442</v>
      </c>
      <c r="D325" t="s">
        <v>38</v>
      </c>
      <c r="E325" t="s">
        <v>221</v>
      </c>
      <c r="F325" t="s">
        <v>40</v>
      </c>
      <c r="G325" s="16" t="s">
        <v>444</v>
      </c>
      <c r="H325" s="20">
        <v>224</v>
      </c>
      <c r="I325" t="s">
        <v>42</v>
      </c>
      <c r="J325" s="6" t="s">
        <v>60</v>
      </c>
      <c r="K325" t="s">
        <v>44</v>
      </c>
      <c r="L325" s="6" t="s">
        <v>70</v>
      </c>
      <c r="M325" t="s">
        <v>46</v>
      </c>
      <c r="N325" t="s">
        <v>47</v>
      </c>
      <c r="O325" s="20">
        <v>1</v>
      </c>
      <c r="P325" s="6" t="s">
        <v>48</v>
      </c>
      <c r="Q325" s="6">
        <f>IF(Vendas[[#This Row],[Unid.]]="BG 5 M",Vendas[[#This Row],[Qtde. ]]*25,IF(Vendas[[#This Row],[Unid.]]="BG2,5M",Vendas[[#This Row],[Qtde. ]]*12.5,Vendas[[#This Row],[Qtde. ]]))</f>
        <v>25</v>
      </c>
      <c r="R325" s="6" t="s">
        <v>49</v>
      </c>
      <c r="S325" s="6" t="s">
        <v>50</v>
      </c>
      <c r="T325" s="3">
        <v>11875</v>
      </c>
      <c r="U325" s="3">
        <v>11875</v>
      </c>
      <c r="V325" s="21">
        <v>11875</v>
      </c>
      <c r="W325" s="6" t="s">
        <v>122</v>
      </c>
      <c r="X325" t="s">
        <v>63</v>
      </c>
      <c r="Z325" t="s">
        <v>174</v>
      </c>
      <c r="AA325" s="16" t="s">
        <v>445</v>
      </c>
      <c r="AB325" s="22">
        <f>INDEX([1]!roteiros[Previsão de entrega],MATCH(Vendas[[#This Row],[Pedido]],[1]!roteiros[Pedido],0))</f>
        <v>45632</v>
      </c>
      <c r="AC325" s="6" t="s">
        <v>174</v>
      </c>
      <c r="AD325" s="6" t="s">
        <v>174</v>
      </c>
      <c r="AE325" s="6"/>
    </row>
    <row r="326" spans="1:31" hidden="1" x14ac:dyDescent="0.3">
      <c r="A326" s="6" t="s">
        <v>35</v>
      </c>
      <c r="B326" s="6" t="s">
        <v>441</v>
      </c>
      <c r="C326" t="s">
        <v>442</v>
      </c>
      <c r="D326" t="s">
        <v>38</v>
      </c>
      <c r="E326" t="s">
        <v>221</v>
      </c>
      <c r="F326" t="s">
        <v>40</v>
      </c>
      <c r="G326" s="16" t="s">
        <v>444</v>
      </c>
      <c r="H326" s="20">
        <v>224</v>
      </c>
      <c r="I326" t="s">
        <v>42</v>
      </c>
      <c r="J326" s="6" t="s">
        <v>60</v>
      </c>
      <c r="K326" t="s">
        <v>44</v>
      </c>
      <c r="L326" s="6" t="s">
        <v>61</v>
      </c>
      <c r="M326" t="s">
        <v>46</v>
      </c>
      <c r="N326" t="s">
        <v>47</v>
      </c>
      <c r="O326" s="20">
        <v>1</v>
      </c>
      <c r="P326" s="6" t="s">
        <v>48</v>
      </c>
      <c r="Q326" s="6">
        <f>IF(Vendas[[#This Row],[Unid.]]="BG 5 M",Vendas[[#This Row],[Qtde. ]]*25,IF(Vendas[[#This Row],[Unid.]]="BG2,5M",Vendas[[#This Row],[Qtde. ]]*12.5,Vendas[[#This Row],[Qtde. ]]))</f>
        <v>25</v>
      </c>
      <c r="R326" s="6" t="s">
        <v>49</v>
      </c>
      <c r="S326" s="6" t="s">
        <v>50</v>
      </c>
      <c r="T326" s="3">
        <v>10750</v>
      </c>
      <c r="U326" s="3">
        <v>10750</v>
      </c>
      <c r="V326" s="21">
        <v>10750</v>
      </c>
      <c r="W326" s="6" t="s">
        <v>122</v>
      </c>
      <c r="X326" t="s">
        <v>63</v>
      </c>
      <c r="Z326" t="s">
        <v>174</v>
      </c>
      <c r="AA326" s="16" t="s">
        <v>445</v>
      </c>
      <c r="AB326" s="22">
        <f>INDEX([1]!roteiros[Previsão de entrega],MATCH(Vendas[[#This Row],[Pedido]],[1]!roteiros[Pedido],0))</f>
        <v>45632</v>
      </c>
      <c r="AC326" s="6" t="s">
        <v>174</v>
      </c>
      <c r="AD326" s="6" t="s">
        <v>174</v>
      </c>
      <c r="AE326" s="6"/>
    </row>
    <row r="327" spans="1:31" hidden="1" x14ac:dyDescent="0.3">
      <c r="A327" s="6" t="s">
        <v>35</v>
      </c>
      <c r="B327" s="6" t="s">
        <v>446</v>
      </c>
      <c r="C327" t="s">
        <v>447</v>
      </c>
      <c r="D327" t="s">
        <v>78</v>
      </c>
      <c r="E327" t="s">
        <v>206</v>
      </c>
      <c r="F327" t="s">
        <v>40</v>
      </c>
      <c r="G327" s="16" t="s">
        <v>199</v>
      </c>
      <c r="H327" s="20">
        <v>119</v>
      </c>
      <c r="I327" t="s">
        <v>127</v>
      </c>
      <c r="J327" s="6" t="s">
        <v>204</v>
      </c>
      <c r="K327" t="s">
        <v>44</v>
      </c>
      <c r="L327" s="6" t="s">
        <v>88</v>
      </c>
      <c r="M327" t="s">
        <v>46</v>
      </c>
      <c r="N327" t="s">
        <v>47</v>
      </c>
      <c r="O327" s="20">
        <v>12</v>
      </c>
      <c r="P327" s="6" t="s">
        <v>48</v>
      </c>
      <c r="Q327" s="6">
        <f>IF(Vendas[[#This Row],[Unid.]]="BG 5 M",Vendas[[#This Row],[Qtde. ]]*25,IF(Vendas[[#This Row],[Unid.]]="BG2,5M",Vendas[[#This Row],[Qtde. ]]*12.5,Vendas[[#This Row],[Qtde. ]]))</f>
        <v>300</v>
      </c>
      <c r="R327" s="6" t="s">
        <v>49</v>
      </c>
      <c r="S327" s="6" t="s">
        <v>50</v>
      </c>
      <c r="T327" s="3">
        <v>10375</v>
      </c>
      <c r="U327" s="3">
        <v>10375</v>
      </c>
      <c r="V327" s="21">
        <v>124500</v>
      </c>
      <c r="W327" s="6" t="s">
        <v>107</v>
      </c>
      <c r="X327" t="s">
        <v>63</v>
      </c>
      <c r="Z327" t="s">
        <v>53</v>
      </c>
      <c r="AA327" s="16" t="s">
        <v>448</v>
      </c>
      <c r="AB327" s="22">
        <f>INDEX([1]!roteiros[Previsão de entrega],MATCH(Vendas[[#This Row],[Pedido]],[1]!roteiros[Pedido],0))</f>
        <v>45625</v>
      </c>
      <c r="AC327" s="22">
        <f>INDEX([1]!Finan[Vencimento - Vencimento orig],MATCH(Vendas[[#This Row],[Pedido]],[1]!Finan[Pedido],0))</f>
        <v>45930</v>
      </c>
      <c r="AD327" s="6" t="s">
        <v>55</v>
      </c>
      <c r="AE327" s="6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BDA15-1D66-4A5C-BE6D-0DFF57259C3F}">
  <dimension ref="B1:D3"/>
  <sheetViews>
    <sheetView workbookViewId="0">
      <selection activeCell="B4" sqref="B4"/>
    </sheetView>
  </sheetViews>
  <sheetFormatPr defaultRowHeight="14.4" x14ac:dyDescent="0.3"/>
  <cols>
    <col min="2" max="2" width="15.88671875" bestFit="1" customWidth="1"/>
    <col min="4" max="4" width="17.21875" customWidth="1"/>
  </cols>
  <sheetData>
    <row r="1" spans="2:4" x14ac:dyDescent="0.3">
      <c r="B1" t="s">
        <v>4</v>
      </c>
      <c r="C1" t="s">
        <v>450</v>
      </c>
      <c r="D1" t="s">
        <v>453</v>
      </c>
    </row>
    <row r="2" spans="2:4" x14ac:dyDescent="0.3">
      <c r="B2" t="s">
        <v>451</v>
      </c>
      <c r="C2">
        <v>239</v>
      </c>
      <c r="D2">
        <v>101010202</v>
      </c>
    </row>
    <row r="3" spans="2:4" x14ac:dyDescent="0.3">
      <c r="B3" t="s">
        <v>452</v>
      </c>
      <c r="C3">
        <v>529</v>
      </c>
      <c r="D3">
        <v>101010202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Teste</vt:lpstr>
      <vt:lpstr>TL e Plano Finan.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Gleice Santos</dc:creator>
  <cp:lastModifiedBy>Gleice Santos</cp:lastModifiedBy>
  <dcterms:created xsi:type="dcterms:W3CDTF">2024-11-19T21:16:54Z</dcterms:created>
  <dcterms:modified xsi:type="dcterms:W3CDTF">2024-11-19T21:30:22Z</dcterms:modified>
</cp:coreProperties>
</file>